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Live Publications\2022       Tuned hypoxic response improved T cell function\Source data\"/>
    </mc:Choice>
  </mc:AlternateContent>
  <xr:revisionPtr revIDLastSave="0" documentId="13_ncr:1_{4A47C790-4E90-4F18-B94C-51A55C778126}" xr6:coauthVersionLast="47" xr6:coauthVersionMax="47" xr10:uidLastSave="{00000000-0000-0000-0000-000000000000}"/>
  <bookViews>
    <workbookView xWindow="-98" yWindow="-98" windowWidth="28996" windowHeight="17475" activeTab="1" xr2:uid="{3CD44B0B-894E-454B-BA1C-92011FE3AD54}"/>
  </bookViews>
  <sheets>
    <sheet name="Fig 6B" sheetId="1" r:id="rId1"/>
    <sheet name="Fig 6C" sheetId="2" r:id="rId2"/>
    <sheet name="Fig 6E-F" sheetId="4" r:id="rId3"/>
    <sheet name="Fig 6G-H" sheetId="5" r:id="rId4"/>
    <sheet name="Fig 6J" sheetId="7" r:id="rId5"/>
  </sheets>
  <externalReferences>
    <externalReference r:id="rId6"/>
  </externalReferences>
  <definedNames>
    <definedName name="_xlnm._FilterDatabase" localSheetId="3" hidden="1">'Fig 6G-H'!$A$35:$S$569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7" l="1"/>
  <c r="J25" i="7"/>
  <c r="I25" i="7"/>
  <c r="C25" i="7"/>
  <c r="M24" i="7"/>
  <c r="J24" i="7"/>
  <c r="I24" i="7"/>
  <c r="C24" i="7"/>
  <c r="M23" i="7"/>
  <c r="J23" i="7"/>
  <c r="I23" i="7"/>
  <c r="C23" i="7"/>
  <c r="M22" i="7"/>
  <c r="J22" i="7"/>
  <c r="I22" i="7"/>
  <c r="C22" i="7"/>
  <c r="M21" i="7"/>
  <c r="J21" i="7"/>
  <c r="I21" i="7"/>
  <c r="C21" i="7"/>
  <c r="M20" i="7"/>
  <c r="J20" i="7"/>
  <c r="I20" i="7"/>
  <c r="C20" i="7"/>
  <c r="M19" i="7"/>
  <c r="J19" i="7"/>
  <c r="I19" i="7"/>
  <c r="C19" i="7"/>
  <c r="M18" i="7"/>
  <c r="J18" i="7"/>
  <c r="I18" i="7"/>
  <c r="C18" i="7"/>
  <c r="M17" i="7"/>
  <c r="J17" i="7"/>
  <c r="I17" i="7"/>
  <c r="C17" i="7"/>
  <c r="M16" i="7"/>
  <c r="J16" i="7"/>
  <c r="I16" i="7"/>
  <c r="C16" i="7"/>
  <c r="M15" i="7"/>
  <c r="J15" i="7"/>
  <c r="I15" i="7"/>
  <c r="C15" i="7"/>
  <c r="M14" i="7"/>
  <c r="J14" i="7"/>
  <c r="I14" i="7"/>
  <c r="C14" i="7"/>
  <c r="M13" i="7"/>
  <c r="J13" i="7"/>
  <c r="I13" i="7"/>
  <c r="C13" i="7"/>
  <c r="M12" i="7"/>
  <c r="J12" i="7"/>
  <c r="I12" i="7"/>
  <c r="C12" i="7"/>
  <c r="M11" i="7"/>
  <c r="J11" i="7"/>
  <c r="I11" i="7"/>
  <c r="C11" i="7"/>
  <c r="M10" i="7"/>
  <c r="J10" i="7"/>
  <c r="I10" i="7"/>
  <c r="C10" i="7"/>
  <c r="M9" i="7"/>
  <c r="J9" i="7"/>
  <c r="I9" i="7"/>
  <c r="C9" i="7"/>
  <c r="M8" i="7"/>
  <c r="J8" i="7"/>
  <c r="I8" i="7"/>
  <c r="C8" i="7"/>
  <c r="M7" i="7"/>
  <c r="J7" i="7"/>
  <c r="I7" i="7"/>
  <c r="C7" i="7"/>
  <c r="M6" i="7"/>
  <c r="J6" i="7"/>
  <c r="I6" i="7"/>
  <c r="C6" i="7"/>
  <c r="M5" i="7"/>
  <c r="J5" i="7"/>
  <c r="I5" i="7"/>
  <c r="C5" i="7"/>
  <c r="M4" i="7"/>
  <c r="J4" i="7"/>
  <c r="I4" i="7"/>
  <c r="C4" i="7"/>
  <c r="M3" i="7"/>
  <c r="J3" i="7"/>
  <c r="I3" i="7"/>
  <c r="C3" i="7"/>
  <c r="L12" i="7" l="1"/>
  <c r="L8" i="7"/>
  <c r="L15" i="7"/>
  <c r="K14" i="7"/>
  <c r="L20" i="7"/>
  <c r="K6" i="7"/>
  <c r="L6" i="7"/>
  <c r="L10" i="7"/>
  <c r="K22" i="7"/>
  <c r="L22" i="7"/>
  <c r="L16" i="7"/>
  <c r="L19" i="7"/>
  <c r="K24" i="7"/>
  <c r="K4" i="7"/>
  <c r="K8" i="7"/>
  <c r="L13" i="7"/>
  <c r="L24" i="7"/>
  <c r="K13" i="7"/>
  <c r="K23" i="7"/>
  <c r="K18" i="7"/>
  <c r="L23" i="7"/>
  <c r="L18" i="7"/>
  <c r="K11" i="7"/>
  <c r="K9" i="7"/>
  <c r="L3" i="7"/>
  <c r="L9" i="7"/>
  <c r="K19" i="7"/>
  <c r="K25" i="7"/>
  <c r="K17" i="7"/>
  <c r="L17" i="7"/>
  <c r="K20" i="7"/>
  <c r="K3" i="7"/>
  <c r="L5" i="7"/>
  <c r="L7" i="7"/>
  <c r="L21" i="7"/>
  <c r="K5" i="7"/>
  <c r="K15" i="7"/>
  <c r="L11" i="7"/>
  <c r="L4" i="7"/>
  <c r="K10" i="7"/>
  <c r="K16" i="7"/>
  <c r="L25" i="7"/>
  <c r="L14" i="7"/>
  <c r="K21" i="7"/>
  <c r="K7" i="7"/>
  <c r="K12" i="7"/>
  <c r="AD15" i="2" l="1"/>
  <c r="AC15" i="2"/>
  <c r="AB15" i="2"/>
  <c r="AA15" i="2"/>
  <c r="Z15" i="2"/>
  <c r="Y15" i="2"/>
  <c r="X15" i="2"/>
  <c r="W15" i="2"/>
  <c r="AD14" i="2"/>
  <c r="AC14" i="2"/>
  <c r="AB14" i="2"/>
  <c r="AA14" i="2"/>
  <c r="Z14" i="2"/>
  <c r="Y14" i="2"/>
  <c r="X14" i="2"/>
  <c r="W14" i="2"/>
  <c r="AD13" i="2"/>
  <c r="AC13" i="2"/>
  <c r="AB13" i="2"/>
  <c r="AA13" i="2"/>
  <c r="Z13" i="2"/>
  <c r="Y13" i="2"/>
  <c r="X13" i="2"/>
  <c r="W13" i="2"/>
  <c r="AC12" i="2"/>
  <c r="AB12" i="2"/>
  <c r="AA12" i="2"/>
  <c r="Z12" i="2"/>
  <c r="Y12" i="2"/>
  <c r="X12" i="2"/>
  <c r="W12" i="2"/>
  <c r="V15" i="2"/>
  <c r="U15" i="2"/>
  <c r="T15" i="2"/>
  <c r="S15" i="2"/>
  <c r="R15" i="2"/>
  <c r="Q15" i="2"/>
  <c r="P15" i="2"/>
  <c r="O15" i="2"/>
  <c r="V14" i="2"/>
  <c r="U14" i="2"/>
  <c r="T14" i="2"/>
  <c r="S14" i="2"/>
  <c r="R14" i="2"/>
  <c r="Q14" i="2"/>
  <c r="P14" i="2"/>
  <c r="O14" i="2"/>
  <c r="V13" i="2"/>
  <c r="U13" i="2"/>
  <c r="T13" i="2"/>
  <c r="S13" i="2"/>
  <c r="R13" i="2"/>
  <c r="Q13" i="2"/>
  <c r="P13" i="2"/>
  <c r="O13" i="2"/>
  <c r="V12" i="2"/>
  <c r="U12" i="2"/>
  <c r="T12" i="2"/>
  <c r="S12" i="2"/>
  <c r="R12" i="2"/>
  <c r="Q12" i="2"/>
  <c r="P12" i="2"/>
  <c r="O12" i="2"/>
  <c r="K12" i="2"/>
  <c r="L12" i="2"/>
  <c r="K13" i="2"/>
  <c r="L13" i="2"/>
  <c r="K14" i="2"/>
  <c r="L14" i="2"/>
  <c r="K15" i="2"/>
  <c r="L15" i="2"/>
  <c r="G12" i="2"/>
  <c r="H12" i="2"/>
  <c r="G13" i="2"/>
  <c r="H13" i="2"/>
  <c r="G14" i="2"/>
  <c r="H14" i="2"/>
  <c r="G15" i="2"/>
  <c r="H15" i="2"/>
  <c r="C12" i="2"/>
  <c r="D12" i="2"/>
  <c r="C13" i="2"/>
  <c r="D13" i="2"/>
  <c r="C14" i="2"/>
  <c r="D14" i="2"/>
  <c r="C15" i="2"/>
  <c r="D15" i="2"/>
  <c r="E13" i="2" l="1"/>
  <c r="F13" i="2"/>
  <c r="E14" i="2"/>
  <c r="F14" i="2"/>
  <c r="E15" i="2"/>
  <c r="F15" i="2"/>
  <c r="E12" i="2"/>
  <c r="F12" i="2"/>
  <c r="N15" i="2"/>
  <c r="M15" i="2"/>
  <c r="J15" i="2"/>
  <c r="I15" i="2"/>
  <c r="N14" i="2"/>
  <c r="M14" i="2"/>
  <c r="J14" i="2"/>
  <c r="I14" i="2"/>
  <c r="N13" i="2"/>
  <c r="M13" i="2"/>
  <c r="J13" i="2"/>
  <c r="I13" i="2"/>
  <c r="N12" i="2"/>
  <c r="M12" i="2"/>
  <c r="J12" i="2"/>
  <c r="I12" i="2"/>
  <c r="AN34" i="1" l="1"/>
  <c r="AN33" i="1"/>
  <c r="AN32" i="1"/>
  <c r="AN31" i="1"/>
  <c r="AN30" i="1"/>
  <c r="AN29" i="1"/>
  <c r="AN28" i="1"/>
  <c r="AN27" i="1"/>
  <c r="AN26" i="1"/>
  <c r="AK8" i="1"/>
  <c r="AK9" i="1" s="1"/>
  <c r="AK10" i="1" s="1"/>
  <c r="AK11" i="1" s="1"/>
  <c r="AK12" i="1" s="1"/>
  <c r="AK13" i="1" s="1"/>
  <c r="AK14" i="1" s="1"/>
  <c r="AK15" i="1" s="1"/>
  <c r="AK16" i="1" s="1"/>
  <c r="AK17" i="1" s="1"/>
  <c r="AN25" i="1"/>
  <c r="AN24" i="1"/>
  <c r="AN23" i="1"/>
  <c r="J21" i="4"/>
  <c r="I21" i="4"/>
  <c r="H21" i="4"/>
  <c r="J20" i="4"/>
  <c r="I20" i="4"/>
  <c r="H20" i="4"/>
  <c r="J19" i="4"/>
  <c r="I19" i="4"/>
  <c r="H19" i="4"/>
  <c r="J18" i="4"/>
  <c r="I18" i="4"/>
  <c r="H18" i="4"/>
  <c r="J17" i="4"/>
  <c r="I17" i="4"/>
  <c r="H17" i="4"/>
  <c r="J16" i="4"/>
  <c r="I16" i="4"/>
  <c r="H16" i="4"/>
  <c r="J15" i="4"/>
  <c r="I15" i="4"/>
  <c r="H15" i="4"/>
  <c r="J14" i="4"/>
  <c r="I14" i="4"/>
  <c r="H14" i="4"/>
  <c r="J13" i="4"/>
  <c r="I13" i="4"/>
  <c r="H13" i="4"/>
  <c r="J12" i="4"/>
  <c r="I12" i="4"/>
  <c r="H12" i="4"/>
  <c r="J11" i="4"/>
  <c r="I11" i="4"/>
  <c r="H11" i="4"/>
  <c r="J10" i="4"/>
  <c r="I10" i="4"/>
  <c r="H10" i="4"/>
  <c r="J9" i="4"/>
  <c r="I9" i="4"/>
  <c r="H9" i="4"/>
  <c r="J8" i="4"/>
  <c r="I8" i="4"/>
  <c r="H8" i="4"/>
  <c r="J7" i="4"/>
  <c r="I7" i="4"/>
  <c r="H7" i="4"/>
  <c r="J6" i="4"/>
  <c r="I6" i="4"/>
  <c r="H6" i="4"/>
  <c r="J5" i="4"/>
  <c r="I5" i="4"/>
  <c r="H5" i="4"/>
  <c r="J4" i="4"/>
  <c r="I4" i="4"/>
  <c r="H4" i="4"/>
  <c r="J3" i="4"/>
  <c r="I3" i="4"/>
  <c r="H3" i="4"/>
  <c r="R569" i="5" l="1"/>
  <c r="Q569" i="5"/>
  <c r="H569" i="5"/>
  <c r="G569" i="5"/>
  <c r="F569" i="5"/>
  <c r="R564" i="5"/>
  <c r="Q564" i="5"/>
  <c r="H564" i="5"/>
  <c r="G564" i="5"/>
  <c r="F564" i="5"/>
  <c r="R560" i="5"/>
  <c r="Q560" i="5"/>
  <c r="H560" i="5"/>
  <c r="G560" i="5"/>
  <c r="F560" i="5"/>
  <c r="R556" i="5"/>
  <c r="Q556" i="5"/>
  <c r="H556" i="5"/>
  <c r="G556" i="5"/>
  <c r="F556" i="5"/>
  <c r="R554" i="5"/>
  <c r="Q554" i="5"/>
  <c r="H554" i="5"/>
  <c r="G554" i="5"/>
  <c r="F554" i="5"/>
  <c r="R549" i="5"/>
  <c r="Q549" i="5"/>
  <c r="H549" i="5"/>
  <c r="G549" i="5"/>
  <c r="F549" i="5"/>
  <c r="R568" i="5"/>
  <c r="Q568" i="5"/>
  <c r="H568" i="5"/>
  <c r="G568" i="5"/>
  <c r="F568" i="5"/>
  <c r="R563" i="5"/>
  <c r="Q563" i="5"/>
  <c r="H563" i="5"/>
  <c r="G563" i="5"/>
  <c r="F563" i="5"/>
  <c r="R559" i="5"/>
  <c r="Q559" i="5"/>
  <c r="H559" i="5"/>
  <c r="G559" i="5"/>
  <c r="F559" i="5"/>
  <c r="R553" i="5"/>
  <c r="Q553" i="5"/>
  <c r="H553" i="5"/>
  <c r="G553" i="5"/>
  <c r="F553" i="5"/>
  <c r="R548" i="5"/>
  <c r="Q548" i="5"/>
  <c r="H548" i="5"/>
  <c r="G548" i="5"/>
  <c r="F548" i="5"/>
  <c r="R567" i="5"/>
  <c r="Q567" i="5"/>
  <c r="H567" i="5"/>
  <c r="G567" i="5"/>
  <c r="F567" i="5"/>
  <c r="R562" i="5"/>
  <c r="Q562" i="5"/>
  <c r="H562" i="5"/>
  <c r="G562" i="5"/>
  <c r="F562" i="5"/>
  <c r="R558" i="5"/>
  <c r="Q558" i="5"/>
  <c r="H558" i="5"/>
  <c r="G558" i="5"/>
  <c r="F558" i="5"/>
  <c r="R552" i="5"/>
  <c r="Q552" i="5"/>
  <c r="H552" i="5"/>
  <c r="G552" i="5"/>
  <c r="F552" i="5"/>
  <c r="R547" i="5"/>
  <c r="Q547" i="5"/>
  <c r="H547" i="5"/>
  <c r="G547" i="5"/>
  <c r="F547" i="5"/>
  <c r="R566" i="5"/>
  <c r="Q566" i="5"/>
  <c r="H566" i="5"/>
  <c r="G566" i="5"/>
  <c r="F566" i="5"/>
  <c r="R561" i="5"/>
  <c r="Q561" i="5"/>
  <c r="H561" i="5"/>
  <c r="G561" i="5"/>
  <c r="F561" i="5"/>
  <c r="R555" i="5"/>
  <c r="Q555" i="5"/>
  <c r="H555" i="5"/>
  <c r="G555" i="5"/>
  <c r="F555" i="5"/>
  <c r="R551" i="5"/>
  <c r="Q551" i="5"/>
  <c r="H551" i="5"/>
  <c r="G551" i="5"/>
  <c r="F551" i="5"/>
  <c r="R565" i="5"/>
  <c r="Q565" i="5"/>
  <c r="H565" i="5"/>
  <c r="G565" i="5"/>
  <c r="F565" i="5"/>
  <c r="R557" i="5"/>
  <c r="Q557" i="5"/>
  <c r="H557" i="5"/>
  <c r="G557" i="5"/>
  <c r="F557" i="5"/>
  <c r="R550" i="5"/>
  <c r="Q550" i="5"/>
  <c r="H550" i="5"/>
  <c r="G550" i="5"/>
  <c r="F550" i="5"/>
  <c r="R546" i="5"/>
  <c r="Q546" i="5"/>
  <c r="H546" i="5"/>
  <c r="G546" i="5"/>
  <c r="F546" i="5"/>
  <c r="R545" i="5"/>
  <c r="Q545" i="5"/>
  <c r="H545" i="5"/>
  <c r="G545" i="5"/>
  <c r="F545" i="5"/>
  <c r="R540" i="5"/>
  <c r="Q540" i="5"/>
  <c r="H540" i="5"/>
  <c r="G540" i="5"/>
  <c r="F540" i="5"/>
  <c r="R536" i="5"/>
  <c r="Q536" i="5"/>
  <c r="H536" i="5"/>
  <c r="G536" i="5"/>
  <c r="F536" i="5"/>
  <c r="R532" i="5"/>
  <c r="Q532" i="5"/>
  <c r="H532" i="5"/>
  <c r="G532" i="5"/>
  <c r="F532" i="5"/>
  <c r="R530" i="5"/>
  <c r="Q530" i="5"/>
  <c r="H530" i="5"/>
  <c r="G530" i="5"/>
  <c r="F530" i="5"/>
  <c r="R525" i="5"/>
  <c r="Q525" i="5"/>
  <c r="H525" i="5"/>
  <c r="G525" i="5"/>
  <c r="F525" i="5"/>
  <c r="R544" i="5"/>
  <c r="Q544" i="5"/>
  <c r="H544" i="5"/>
  <c r="G544" i="5"/>
  <c r="F544" i="5"/>
  <c r="R539" i="5"/>
  <c r="Q539" i="5"/>
  <c r="H539" i="5"/>
  <c r="G539" i="5"/>
  <c r="F539" i="5"/>
  <c r="R535" i="5"/>
  <c r="Q535" i="5"/>
  <c r="H535" i="5"/>
  <c r="G535" i="5"/>
  <c r="F535" i="5"/>
  <c r="R529" i="5"/>
  <c r="Q529" i="5"/>
  <c r="H529" i="5"/>
  <c r="G529" i="5"/>
  <c r="F529" i="5"/>
  <c r="R524" i="5"/>
  <c r="Q524" i="5"/>
  <c r="H524" i="5"/>
  <c r="G524" i="5"/>
  <c r="F524" i="5"/>
  <c r="R543" i="5"/>
  <c r="Q543" i="5"/>
  <c r="H543" i="5"/>
  <c r="G543" i="5"/>
  <c r="F543" i="5"/>
  <c r="R538" i="5"/>
  <c r="Q538" i="5"/>
  <c r="H538" i="5"/>
  <c r="G538" i="5"/>
  <c r="F538" i="5"/>
  <c r="R534" i="5"/>
  <c r="Q534" i="5"/>
  <c r="H534" i="5"/>
  <c r="G534" i="5"/>
  <c r="F534" i="5"/>
  <c r="R528" i="5"/>
  <c r="Q528" i="5"/>
  <c r="H528" i="5"/>
  <c r="G528" i="5"/>
  <c r="F528" i="5"/>
  <c r="R523" i="5"/>
  <c r="Q523" i="5"/>
  <c r="H523" i="5"/>
  <c r="G523" i="5"/>
  <c r="F523" i="5"/>
  <c r="R542" i="5"/>
  <c r="Q542" i="5"/>
  <c r="H542" i="5"/>
  <c r="G542" i="5"/>
  <c r="F542" i="5"/>
  <c r="R537" i="5"/>
  <c r="Q537" i="5"/>
  <c r="H537" i="5"/>
  <c r="G537" i="5"/>
  <c r="F537" i="5"/>
  <c r="R531" i="5"/>
  <c r="Q531" i="5"/>
  <c r="H531" i="5"/>
  <c r="G531" i="5"/>
  <c r="F531" i="5"/>
  <c r="R527" i="5"/>
  <c r="Q527" i="5"/>
  <c r="H527" i="5"/>
  <c r="G527" i="5"/>
  <c r="F527" i="5"/>
  <c r="R541" i="5"/>
  <c r="Q541" i="5"/>
  <c r="H541" i="5"/>
  <c r="G541" i="5"/>
  <c r="F541" i="5"/>
  <c r="R533" i="5"/>
  <c r="Q533" i="5"/>
  <c r="H533" i="5"/>
  <c r="G533" i="5"/>
  <c r="F533" i="5"/>
  <c r="R526" i="5"/>
  <c r="Q526" i="5"/>
  <c r="H526" i="5"/>
  <c r="G526" i="5"/>
  <c r="F526" i="5"/>
  <c r="R522" i="5"/>
  <c r="Q522" i="5"/>
  <c r="H522" i="5"/>
  <c r="G522" i="5"/>
  <c r="F522" i="5"/>
  <c r="R521" i="5"/>
  <c r="Q521" i="5"/>
  <c r="H521" i="5"/>
  <c r="G521" i="5"/>
  <c r="F521" i="5"/>
  <c r="R516" i="5"/>
  <c r="Q516" i="5"/>
  <c r="H516" i="5"/>
  <c r="G516" i="5"/>
  <c r="F516" i="5"/>
  <c r="R512" i="5"/>
  <c r="Q512" i="5"/>
  <c r="H512" i="5"/>
  <c r="G512" i="5"/>
  <c r="F512" i="5"/>
  <c r="R508" i="5"/>
  <c r="Q508" i="5"/>
  <c r="H508" i="5"/>
  <c r="G508" i="5"/>
  <c r="F508" i="5"/>
  <c r="R506" i="5"/>
  <c r="Q506" i="5"/>
  <c r="H506" i="5"/>
  <c r="G506" i="5"/>
  <c r="F506" i="5"/>
  <c r="R501" i="5"/>
  <c r="Q501" i="5"/>
  <c r="H501" i="5"/>
  <c r="G501" i="5"/>
  <c r="F501" i="5"/>
  <c r="R520" i="5"/>
  <c r="Q520" i="5"/>
  <c r="H520" i="5"/>
  <c r="G520" i="5"/>
  <c r="F520" i="5"/>
  <c r="R515" i="5"/>
  <c r="Q515" i="5"/>
  <c r="H515" i="5"/>
  <c r="G515" i="5"/>
  <c r="F515" i="5"/>
  <c r="R511" i="5"/>
  <c r="Q511" i="5"/>
  <c r="H511" i="5"/>
  <c r="G511" i="5"/>
  <c r="F511" i="5"/>
  <c r="R505" i="5"/>
  <c r="Q505" i="5"/>
  <c r="H505" i="5"/>
  <c r="G505" i="5"/>
  <c r="F505" i="5"/>
  <c r="R500" i="5"/>
  <c r="Q500" i="5"/>
  <c r="H500" i="5"/>
  <c r="G500" i="5"/>
  <c r="F500" i="5"/>
  <c r="R519" i="5"/>
  <c r="Q519" i="5"/>
  <c r="H519" i="5"/>
  <c r="G519" i="5"/>
  <c r="F519" i="5"/>
  <c r="R514" i="5"/>
  <c r="Q514" i="5"/>
  <c r="H514" i="5"/>
  <c r="G514" i="5"/>
  <c r="F514" i="5"/>
  <c r="R510" i="5"/>
  <c r="Q510" i="5"/>
  <c r="H510" i="5"/>
  <c r="G510" i="5"/>
  <c r="F510" i="5"/>
  <c r="R504" i="5"/>
  <c r="Q504" i="5"/>
  <c r="H504" i="5"/>
  <c r="G504" i="5"/>
  <c r="F504" i="5"/>
  <c r="R499" i="5"/>
  <c r="Q499" i="5"/>
  <c r="H499" i="5"/>
  <c r="G499" i="5"/>
  <c r="F499" i="5"/>
  <c r="R518" i="5"/>
  <c r="Q518" i="5"/>
  <c r="H518" i="5"/>
  <c r="G518" i="5"/>
  <c r="F518" i="5"/>
  <c r="R513" i="5"/>
  <c r="Q513" i="5"/>
  <c r="H513" i="5"/>
  <c r="G513" i="5"/>
  <c r="F513" i="5"/>
  <c r="R507" i="5"/>
  <c r="Q507" i="5"/>
  <c r="H507" i="5"/>
  <c r="G507" i="5"/>
  <c r="F507" i="5"/>
  <c r="R503" i="5"/>
  <c r="Q503" i="5"/>
  <c r="H503" i="5"/>
  <c r="G503" i="5"/>
  <c r="F503" i="5"/>
  <c r="R517" i="5"/>
  <c r="Q517" i="5"/>
  <c r="H517" i="5"/>
  <c r="G517" i="5"/>
  <c r="F517" i="5"/>
  <c r="R509" i="5"/>
  <c r="Q509" i="5"/>
  <c r="H509" i="5"/>
  <c r="G509" i="5"/>
  <c r="F509" i="5"/>
  <c r="R502" i="5"/>
  <c r="Q502" i="5"/>
  <c r="H502" i="5"/>
  <c r="G502" i="5"/>
  <c r="F502" i="5"/>
  <c r="R498" i="5"/>
  <c r="Q498" i="5"/>
  <c r="H498" i="5"/>
  <c r="G498" i="5"/>
  <c r="F498" i="5"/>
  <c r="R497" i="5"/>
  <c r="Q497" i="5"/>
  <c r="H497" i="5"/>
  <c r="G497" i="5"/>
  <c r="F497" i="5"/>
  <c r="R492" i="5"/>
  <c r="Q492" i="5"/>
  <c r="H492" i="5"/>
  <c r="G492" i="5"/>
  <c r="F492" i="5"/>
  <c r="R488" i="5"/>
  <c r="Q488" i="5"/>
  <c r="H488" i="5"/>
  <c r="G488" i="5"/>
  <c r="F488" i="5"/>
  <c r="R484" i="5"/>
  <c r="Q484" i="5"/>
  <c r="H484" i="5"/>
  <c r="G484" i="5"/>
  <c r="F484" i="5"/>
  <c r="R482" i="5"/>
  <c r="Q482" i="5"/>
  <c r="H482" i="5"/>
  <c r="G482" i="5"/>
  <c r="F482" i="5"/>
  <c r="R477" i="5"/>
  <c r="Q477" i="5"/>
  <c r="H477" i="5"/>
  <c r="G477" i="5"/>
  <c r="F477" i="5"/>
  <c r="R496" i="5"/>
  <c r="Q496" i="5"/>
  <c r="H496" i="5"/>
  <c r="G496" i="5"/>
  <c r="F496" i="5"/>
  <c r="R491" i="5"/>
  <c r="Q491" i="5"/>
  <c r="H491" i="5"/>
  <c r="G491" i="5"/>
  <c r="F491" i="5"/>
  <c r="R487" i="5"/>
  <c r="Q487" i="5"/>
  <c r="H487" i="5"/>
  <c r="G487" i="5"/>
  <c r="F487" i="5"/>
  <c r="R481" i="5"/>
  <c r="Q481" i="5"/>
  <c r="H481" i="5"/>
  <c r="G481" i="5"/>
  <c r="F481" i="5"/>
  <c r="R476" i="5"/>
  <c r="Q476" i="5"/>
  <c r="H476" i="5"/>
  <c r="G476" i="5"/>
  <c r="F476" i="5"/>
  <c r="R495" i="5"/>
  <c r="Q495" i="5"/>
  <c r="H495" i="5"/>
  <c r="G495" i="5"/>
  <c r="F495" i="5"/>
  <c r="R490" i="5"/>
  <c r="Q490" i="5"/>
  <c r="H490" i="5"/>
  <c r="G490" i="5"/>
  <c r="F490" i="5"/>
  <c r="R486" i="5"/>
  <c r="Q486" i="5"/>
  <c r="H486" i="5"/>
  <c r="G486" i="5"/>
  <c r="F486" i="5"/>
  <c r="R480" i="5"/>
  <c r="Q480" i="5"/>
  <c r="H480" i="5"/>
  <c r="G480" i="5"/>
  <c r="F480" i="5"/>
  <c r="R475" i="5"/>
  <c r="Q475" i="5"/>
  <c r="H475" i="5"/>
  <c r="G475" i="5"/>
  <c r="F475" i="5"/>
  <c r="R494" i="5"/>
  <c r="Q494" i="5"/>
  <c r="H494" i="5"/>
  <c r="G494" i="5"/>
  <c r="F494" i="5"/>
  <c r="R489" i="5"/>
  <c r="Q489" i="5"/>
  <c r="H489" i="5"/>
  <c r="G489" i="5"/>
  <c r="F489" i="5"/>
  <c r="R483" i="5"/>
  <c r="Q483" i="5"/>
  <c r="H483" i="5"/>
  <c r="G483" i="5"/>
  <c r="F483" i="5"/>
  <c r="R479" i="5"/>
  <c r="Q479" i="5"/>
  <c r="H479" i="5"/>
  <c r="G479" i="5"/>
  <c r="F479" i="5"/>
  <c r="R493" i="5"/>
  <c r="Q493" i="5"/>
  <c r="H493" i="5"/>
  <c r="G493" i="5"/>
  <c r="F493" i="5"/>
  <c r="R485" i="5"/>
  <c r="Q485" i="5"/>
  <c r="H485" i="5"/>
  <c r="G485" i="5"/>
  <c r="F485" i="5"/>
  <c r="R478" i="5"/>
  <c r="Q478" i="5"/>
  <c r="H478" i="5"/>
  <c r="G478" i="5"/>
  <c r="F478" i="5"/>
  <c r="R474" i="5"/>
  <c r="Q474" i="5"/>
  <c r="H474" i="5"/>
  <c r="G474" i="5"/>
  <c r="F474" i="5"/>
  <c r="R473" i="5"/>
  <c r="Q473" i="5"/>
  <c r="H473" i="5"/>
  <c r="G473" i="5"/>
  <c r="F473" i="5"/>
  <c r="R468" i="5"/>
  <c r="Q468" i="5"/>
  <c r="H468" i="5"/>
  <c r="G468" i="5"/>
  <c r="F468" i="5"/>
  <c r="R464" i="5"/>
  <c r="Q464" i="5"/>
  <c r="H464" i="5"/>
  <c r="G464" i="5"/>
  <c r="F464" i="5"/>
  <c r="R460" i="5"/>
  <c r="Q460" i="5"/>
  <c r="H460" i="5"/>
  <c r="G460" i="5"/>
  <c r="F460" i="5"/>
  <c r="R458" i="5"/>
  <c r="Q458" i="5"/>
  <c r="H458" i="5"/>
  <c r="G458" i="5"/>
  <c r="F458" i="5"/>
  <c r="R453" i="5"/>
  <c r="Q453" i="5"/>
  <c r="H453" i="5"/>
  <c r="G453" i="5"/>
  <c r="F453" i="5"/>
  <c r="R472" i="5"/>
  <c r="Q472" i="5"/>
  <c r="H472" i="5"/>
  <c r="G472" i="5"/>
  <c r="F472" i="5"/>
  <c r="R467" i="5"/>
  <c r="Q467" i="5"/>
  <c r="H467" i="5"/>
  <c r="G467" i="5"/>
  <c r="F467" i="5"/>
  <c r="R463" i="5"/>
  <c r="Q463" i="5"/>
  <c r="H463" i="5"/>
  <c r="G463" i="5"/>
  <c r="F463" i="5"/>
  <c r="R457" i="5"/>
  <c r="Q457" i="5"/>
  <c r="H457" i="5"/>
  <c r="G457" i="5"/>
  <c r="F457" i="5"/>
  <c r="R452" i="5"/>
  <c r="Q452" i="5"/>
  <c r="H452" i="5"/>
  <c r="G452" i="5"/>
  <c r="F452" i="5"/>
  <c r="R471" i="5"/>
  <c r="Q471" i="5"/>
  <c r="H471" i="5"/>
  <c r="G471" i="5"/>
  <c r="F471" i="5"/>
  <c r="R466" i="5"/>
  <c r="Q466" i="5"/>
  <c r="H466" i="5"/>
  <c r="G466" i="5"/>
  <c r="F466" i="5"/>
  <c r="R462" i="5"/>
  <c r="Q462" i="5"/>
  <c r="H462" i="5"/>
  <c r="G462" i="5"/>
  <c r="F462" i="5"/>
  <c r="R456" i="5"/>
  <c r="Q456" i="5"/>
  <c r="H456" i="5"/>
  <c r="G456" i="5"/>
  <c r="F456" i="5"/>
  <c r="R451" i="5"/>
  <c r="Q451" i="5"/>
  <c r="H451" i="5"/>
  <c r="G451" i="5"/>
  <c r="F451" i="5"/>
  <c r="R470" i="5"/>
  <c r="Q470" i="5"/>
  <c r="H470" i="5"/>
  <c r="G470" i="5"/>
  <c r="F470" i="5"/>
  <c r="R465" i="5"/>
  <c r="Q465" i="5"/>
  <c r="H465" i="5"/>
  <c r="G465" i="5"/>
  <c r="F465" i="5"/>
  <c r="R459" i="5"/>
  <c r="Q459" i="5"/>
  <c r="H459" i="5"/>
  <c r="G459" i="5"/>
  <c r="F459" i="5"/>
  <c r="R455" i="5"/>
  <c r="Q455" i="5"/>
  <c r="H455" i="5"/>
  <c r="G455" i="5"/>
  <c r="F455" i="5"/>
  <c r="R469" i="5"/>
  <c r="Q469" i="5"/>
  <c r="H469" i="5"/>
  <c r="G469" i="5"/>
  <c r="F469" i="5"/>
  <c r="R461" i="5"/>
  <c r="Q461" i="5"/>
  <c r="H461" i="5"/>
  <c r="G461" i="5"/>
  <c r="F461" i="5"/>
  <c r="R454" i="5"/>
  <c r="Q454" i="5"/>
  <c r="H454" i="5"/>
  <c r="G454" i="5"/>
  <c r="F454" i="5"/>
  <c r="R450" i="5"/>
  <c r="Q450" i="5"/>
  <c r="H450" i="5"/>
  <c r="G450" i="5"/>
  <c r="F450" i="5"/>
  <c r="R449" i="5"/>
  <c r="Q449" i="5"/>
  <c r="H449" i="5"/>
  <c r="G449" i="5"/>
  <c r="F449" i="5"/>
  <c r="R444" i="5"/>
  <c r="Q444" i="5"/>
  <c r="H444" i="5"/>
  <c r="G444" i="5"/>
  <c r="F444" i="5"/>
  <c r="R440" i="5"/>
  <c r="Q440" i="5"/>
  <c r="H440" i="5"/>
  <c r="G440" i="5"/>
  <c r="F440" i="5"/>
  <c r="R436" i="5"/>
  <c r="Q436" i="5"/>
  <c r="H436" i="5"/>
  <c r="G436" i="5"/>
  <c r="F436" i="5"/>
  <c r="R434" i="5"/>
  <c r="Q434" i="5"/>
  <c r="H434" i="5"/>
  <c r="G434" i="5"/>
  <c r="F434" i="5"/>
  <c r="R429" i="5"/>
  <c r="Q429" i="5"/>
  <c r="H429" i="5"/>
  <c r="G429" i="5"/>
  <c r="F429" i="5"/>
  <c r="R448" i="5"/>
  <c r="Q448" i="5"/>
  <c r="H448" i="5"/>
  <c r="G448" i="5"/>
  <c r="F448" i="5"/>
  <c r="R443" i="5"/>
  <c r="Q443" i="5"/>
  <c r="H443" i="5"/>
  <c r="G443" i="5"/>
  <c r="F443" i="5"/>
  <c r="R439" i="5"/>
  <c r="Q439" i="5"/>
  <c r="H439" i="5"/>
  <c r="G439" i="5"/>
  <c r="F439" i="5"/>
  <c r="R433" i="5"/>
  <c r="Q433" i="5"/>
  <c r="H433" i="5"/>
  <c r="G433" i="5"/>
  <c r="F433" i="5"/>
  <c r="R428" i="5"/>
  <c r="Q428" i="5"/>
  <c r="H428" i="5"/>
  <c r="G428" i="5"/>
  <c r="F428" i="5"/>
  <c r="R447" i="5"/>
  <c r="Q447" i="5"/>
  <c r="H447" i="5"/>
  <c r="G447" i="5"/>
  <c r="F447" i="5"/>
  <c r="R442" i="5"/>
  <c r="Q442" i="5"/>
  <c r="H442" i="5"/>
  <c r="G442" i="5"/>
  <c r="F442" i="5"/>
  <c r="R438" i="5"/>
  <c r="Q438" i="5"/>
  <c r="H438" i="5"/>
  <c r="G438" i="5"/>
  <c r="F438" i="5"/>
  <c r="R432" i="5"/>
  <c r="Q432" i="5"/>
  <c r="H432" i="5"/>
  <c r="G432" i="5"/>
  <c r="F432" i="5"/>
  <c r="R427" i="5"/>
  <c r="Q427" i="5"/>
  <c r="H427" i="5"/>
  <c r="G427" i="5"/>
  <c r="F427" i="5"/>
  <c r="R446" i="5"/>
  <c r="Q446" i="5"/>
  <c r="H446" i="5"/>
  <c r="G446" i="5"/>
  <c r="F446" i="5"/>
  <c r="R441" i="5"/>
  <c r="Q441" i="5"/>
  <c r="H441" i="5"/>
  <c r="G441" i="5"/>
  <c r="F441" i="5"/>
  <c r="R435" i="5"/>
  <c r="Q435" i="5"/>
  <c r="H435" i="5"/>
  <c r="G435" i="5"/>
  <c r="F435" i="5"/>
  <c r="R431" i="5"/>
  <c r="Q431" i="5"/>
  <c r="H431" i="5"/>
  <c r="G431" i="5"/>
  <c r="F431" i="5"/>
  <c r="R445" i="5"/>
  <c r="Q445" i="5"/>
  <c r="H445" i="5"/>
  <c r="G445" i="5"/>
  <c r="F445" i="5"/>
  <c r="R437" i="5"/>
  <c r="Q437" i="5"/>
  <c r="H437" i="5"/>
  <c r="G437" i="5"/>
  <c r="F437" i="5"/>
  <c r="R430" i="5"/>
  <c r="Q430" i="5"/>
  <c r="H430" i="5"/>
  <c r="G430" i="5"/>
  <c r="F430" i="5"/>
  <c r="R426" i="5"/>
  <c r="Q426" i="5"/>
  <c r="H426" i="5"/>
  <c r="G426" i="5"/>
  <c r="F426" i="5"/>
  <c r="R425" i="5"/>
  <c r="Q425" i="5"/>
  <c r="H425" i="5"/>
  <c r="G425" i="5"/>
  <c r="F425" i="5"/>
  <c r="R420" i="5"/>
  <c r="Q420" i="5"/>
  <c r="H420" i="5"/>
  <c r="G420" i="5"/>
  <c r="F420" i="5"/>
  <c r="R416" i="5"/>
  <c r="Q416" i="5"/>
  <c r="H416" i="5"/>
  <c r="G416" i="5"/>
  <c r="F416" i="5"/>
  <c r="R412" i="5"/>
  <c r="Q412" i="5"/>
  <c r="H412" i="5"/>
  <c r="G412" i="5"/>
  <c r="F412" i="5"/>
  <c r="R410" i="5"/>
  <c r="Q410" i="5"/>
  <c r="H410" i="5"/>
  <c r="G410" i="5"/>
  <c r="F410" i="5"/>
  <c r="R405" i="5"/>
  <c r="Q405" i="5"/>
  <c r="H405" i="5"/>
  <c r="G405" i="5"/>
  <c r="F405" i="5"/>
  <c r="R424" i="5"/>
  <c r="Q424" i="5"/>
  <c r="H424" i="5"/>
  <c r="G424" i="5"/>
  <c r="F424" i="5"/>
  <c r="R419" i="5"/>
  <c r="Q419" i="5"/>
  <c r="H419" i="5"/>
  <c r="G419" i="5"/>
  <c r="F419" i="5"/>
  <c r="R415" i="5"/>
  <c r="Q415" i="5"/>
  <c r="H415" i="5"/>
  <c r="G415" i="5"/>
  <c r="F415" i="5"/>
  <c r="R409" i="5"/>
  <c r="Q409" i="5"/>
  <c r="H409" i="5"/>
  <c r="G409" i="5"/>
  <c r="F409" i="5"/>
  <c r="R404" i="5"/>
  <c r="Q404" i="5"/>
  <c r="H404" i="5"/>
  <c r="G404" i="5"/>
  <c r="F404" i="5"/>
  <c r="R423" i="5"/>
  <c r="Q423" i="5"/>
  <c r="H423" i="5"/>
  <c r="G423" i="5"/>
  <c r="F423" i="5"/>
  <c r="R418" i="5"/>
  <c r="Q418" i="5"/>
  <c r="H418" i="5"/>
  <c r="G418" i="5"/>
  <c r="F418" i="5"/>
  <c r="R414" i="5"/>
  <c r="Q414" i="5"/>
  <c r="H414" i="5"/>
  <c r="G414" i="5"/>
  <c r="F414" i="5"/>
  <c r="R408" i="5"/>
  <c r="Q408" i="5"/>
  <c r="H408" i="5"/>
  <c r="G408" i="5"/>
  <c r="F408" i="5"/>
  <c r="R403" i="5"/>
  <c r="Q403" i="5"/>
  <c r="H403" i="5"/>
  <c r="G403" i="5"/>
  <c r="F403" i="5"/>
  <c r="R422" i="5"/>
  <c r="Q422" i="5"/>
  <c r="H422" i="5"/>
  <c r="G422" i="5"/>
  <c r="F422" i="5"/>
  <c r="R417" i="5"/>
  <c r="Q417" i="5"/>
  <c r="H417" i="5"/>
  <c r="G417" i="5"/>
  <c r="F417" i="5"/>
  <c r="R411" i="5"/>
  <c r="Q411" i="5"/>
  <c r="H411" i="5"/>
  <c r="G411" i="5"/>
  <c r="F411" i="5"/>
  <c r="R407" i="5"/>
  <c r="Q407" i="5"/>
  <c r="H407" i="5"/>
  <c r="G407" i="5"/>
  <c r="F407" i="5"/>
  <c r="R421" i="5"/>
  <c r="Q421" i="5"/>
  <c r="H421" i="5"/>
  <c r="G421" i="5"/>
  <c r="F421" i="5"/>
  <c r="R413" i="5"/>
  <c r="Q413" i="5"/>
  <c r="H413" i="5"/>
  <c r="G413" i="5"/>
  <c r="F413" i="5"/>
  <c r="R406" i="5"/>
  <c r="Q406" i="5"/>
  <c r="H406" i="5"/>
  <c r="G406" i="5"/>
  <c r="F406" i="5"/>
  <c r="R402" i="5"/>
  <c r="Q402" i="5"/>
  <c r="H402" i="5"/>
  <c r="G402" i="5"/>
  <c r="F402" i="5"/>
  <c r="R401" i="5"/>
  <c r="Q401" i="5"/>
  <c r="H401" i="5"/>
  <c r="G401" i="5"/>
  <c r="F401" i="5"/>
  <c r="R396" i="5"/>
  <c r="Q396" i="5"/>
  <c r="H396" i="5"/>
  <c r="G396" i="5"/>
  <c r="F396" i="5"/>
  <c r="R392" i="5"/>
  <c r="Q392" i="5"/>
  <c r="H392" i="5"/>
  <c r="G392" i="5"/>
  <c r="F392" i="5"/>
  <c r="R388" i="5"/>
  <c r="Q388" i="5"/>
  <c r="H388" i="5"/>
  <c r="G388" i="5"/>
  <c r="F388" i="5"/>
  <c r="R386" i="5"/>
  <c r="Q386" i="5"/>
  <c r="H386" i="5"/>
  <c r="G386" i="5"/>
  <c r="F386" i="5"/>
  <c r="R381" i="5"/>
  <c r="Q381" i="5"/>
  <c r="H381" i="5"/>
  <c r="G381" i="5"/>
  <c r="F381" i="5"/>
  <c r="R400" i="5"/>
  <c r="Q400" i="5"/>
  <c r="H400" i="5"/>
  <c r="G400" i="5"/>
  <c r="F400" i="5"/>
  <c r="R395" i="5"/>
  <c r="Q395" i="5"/>
  <c r="H395" i="5"/>
  <c r="G395" i="5"/>
  <c r="F395" i="5"/>
  <c r="R391" i="5"/>
  <c r="Q391" i="5"/>
  <c r="H391" i="5"/>
  <c r="G391" i="5"/>
  <c r="F391" i="5"/>
  <c r="R385" i="5"/>
  <c r="Q385" i="5"/>
  <c r="H385" i="5"/>
  <c r="G385" i="5"/>
  <c r="F385" i="5"/>
  <c r="R380" i="5"/>
  <c r="Q380" i="5"/>
  <c r="H380" i="5"/>
  <c r="G380" i="5"/>
  <c r="F380" i="5"/>
  <c r="R399" i="5"/>
  <c r="Q399" i="5"/>
  <c r="H399" i="5"/>
  <c r="G399" i="5"/>
  <c r="F399" i="5"/>
  <c r="R394" i="5"/>
  <c r="Q394" i="5"/>
  <c r="H394" i="5"/>
  <c r="G394" i="5"/>
  <c r="F394" i="5"/>
  <c r="R390" i="5"/>
  <c r="Q390" i="5"/>
  <c r="H390" i="5"/>
  <c r="G390" i="5"/>
  <c r="F390" i="5"/>
  <c r="R384" i="5"/>
  <c r="Q384" i="5"/>
  <c r="H384" i="5"/>
  <c r="G384" i="5"/>
  <c r="F384" i="5"/>
  <c r="R379" i="5"/>
  <c r="Q379" i="5"/>
  <c r="H379" i="5"/>
  <c r="G379" i="5"/>
  <c r="F379" i="5"/>
  <c r="R398" i="5"/>
  <c r="Q398" i="5"/>
  <c r="H398" i="5"/>
  <c r="G398" i="5"/>
  <c r="F398" i="5"/>
  <c r="R393" i="5"/>
  <c r="Q393" i="5"/>
  <c r="H393" i="5"/>
  <c r="G393" i="5"/>
  <c r="F393" i="5"/>
  <c r="R387" i="5"/>
  <c r="Q387" i="5"/>
  <c r="H387" i="5"/>
  <c r="G387" i="5"/>
  <c r="F387" i="5"/>
  <c r="R383" i="5"/>
  <c r="Q383" i="5"/>
  <c r="H383" i="5"/>
  <c r="G383" i="5"/>
  <c r="F383" i="5"/>
  <c r="R397" i="5"/>
  <c r="Q397" i="5"/>
  <c r="H397" i="5"/>
  <c r="G397" i="5"/>
  <c r="F397" i="5"/>
  <c r="R389" i="5"/>
  <c r="Q389" i="5"/>
  <c r="H389" i="5"/>
  <c r="G389" i="5"/>
  <c r="F389" i="5"/>
  <c r="R382" i="5"/>
  <c r="Q382" i="5"/>
  <c r="H382" i="5"/>
  <c r="G382" i="5"/>
  <c r="F382" i="5"/>
  <c r="R378" i="5"/>
  <c r="Q378" i="5"/>
  <c r="H378" i="5"/>
  <c r="G378" i="5"/>
  <c r="F378" i="5"/>
  <c r="R377" i="5"/>
  <c r="Q377" i="5"/>
  <c r="H377" i="5"/>
  <c r="G377" i="5"/>
  <c r="F377" i="5"/>
  <c r="R372" i="5"/>
  <c r="Q372" i="5"/>
  <c r="H372" i="5"/>
  <c r="G372" i="5"/>
  <c r="F372" i="5"/>
  <c r="R368" i="5"/>
  <c r="Q368" i="5"/>
  <c r="H368" i="5"/>
  <c r="G368" i="5"/>
  <c r="F368" i="5"/>
  <c r="R364" i="5"/>
  <c r="Q364" i="5"/>
  <c r="H364" i="5"/>
  <c r="G364" i="5"/>
  <c r="F364" i="5"/>
  <c r="R362" i="5"/>
  <c r="Q362" i="5"/>
  <c r="H362" i="5"/>
  <c r="G362" i="5"/>
  <c r="F362" i="5"/>
  <c r="R357" i="5"/>
  <c r="Q357" i="5"/>
  <c r="H357" i="5"/>
  <c r="G357" i="5"/>
  <c r="F357" i="5"/>
  <c r="R376" i="5"/>
  <c r="Q376" i="5"/>
  <c r="H376" i="5"/>
  <c r="G376" i="5"/>
  <c r="F376" i="5"/>
  <c r="R371" i="5"/>
  <c r="Q371" i="5"/>
  <c r="H371" i="5"/>
  <c r="G371" i="5"/>
  <c r="F371" i="5"/>
  <c r="R367" i="5"/>
  <c r="Q367" i="5"/>
  <c r="H367" i="5"/>
  <c r="G367" i="5"/>
  <c r="F367" i="5"/>
  <c r="R361" i="5"/>
  <c r="Q361" i="5"/>
  <c r="H361" i="5"/>
  <c r="G361" i="5"/>
  <c r="F361" i="5"/>
  <c r="R356" i="5"/>
  <c r="Q356" i="5"/>
  <c r="H356" i="5"/>
  <c r="G356" i="5"/>
  <c r="F356" i="5"/>
  <c r="R375" i="5"/>
  <c r="Q375" i="5"/>
  <c r="H375" i="5"/>
  <c r="G375" i="5"/>
  <c r="F375" i="5"/>
  <c r="R370" i="5"/>
  <c r="Q370" i="5"/>
  <c r="H370" i="5"/>
  <c r="G370" i="5"/>
  <c r="F370" i="5"/>
  <c r="R366" i="5"/>
  <c r="Q366" i="5"/>
  <c r="H366" i="5"/>
  <c r="G366" i="5"/>
  <c r="F366" i="5"/>
  <c r="R360" i="5"/>
  <c r="Q360" i="5"/>
  <c r="H360" i="5"/>
  <c r="G360" i="5"/>
  <c r="F360" i="5"/>
  <c r="R355" i="5"/>
  <c r="Q355" i="5"/>
  <c r="H355" i="5"/>
  <c r="G355" i="5"/>
  <c r="F355" i="5"/>
  <c r="R374" i="5"/>
  <c r="Q374" i="5"/>
  <c r="H374" i="5"/>
  <c r="G374" i="5"/>
  <c r="F374" i="5"/>
  <c r="R369" i="5"/>
  <c r="Q369" i="5"/>
  <c r="H369" i="5"/>
  <c r="G369" i="5"/>
  <c r="F369" i="5"/>
  <c r="R363" i="5"/>
  <c r="Q363" i="5"/>
  <c r="H363" i="5"/>
  <c r="G363" i="5"/>
  <c r="F363" i="5"/>
  <c r="R359" i="5"/>
  <c r="Q359" i="5"/>
  <c r="H359" i="5"/>
  <c r="G359" i="5"/>
  <c r="F359" i="5"/>
  <c r="R373" i="5"/>
  <c r="Q373" i="5"/>
  <c r="H373" i="5"/>
  <c r="G373" i="5"/>
  <c r="F373" i="5"/>
  <c r="R365" i="5"/>
  <c r="Q365" i="5"/>
  <c r="H365" i="5"/>
  <c r="G365" i="5"/>
  <c r="F365" i="5"/>
  <c r="R358" i="5"/>
  <c r="Q358" i="5"/>
  <c r="H358" i="5"/>
  <c r="G358" i="5"/>
  <c r="F358" i="5"/>
  <c r="R354" i="5"/>
  <c r="Q354" i="5"/>
  <c r="H354" i="5"/>
  <c r="G354" i="5"/>
  <c r="F354" i="5"/>
  <c r="R353" i="5"/>
  <c r="Q353" i="5"/>
  <c r="H353" i="5"/>
  <c r="G353" i="5"/>
  <c r="F353" i="5"/>
  <c r="R348" i="5"/>
  <c r="Q348" i="5"/>
  <c r="H348" i="5"/>
  <c r="G348" i="5"/>
  <c r="F348" i="5"/>
  <c r="R344" i="5"/>
  <c r="Q344" i="5"/>
  <c r="H344" i="5"/>
  <c r="G344" i="5"/>
  <c r="F344" i="5"/>
  <c r="R340" i="5"/>
  <c r="Q340" i="5"/>
  <c r="H340" i="5"/>
  <c r="G340" i="5"/>
  <c r="F340" i="5"/>
  <c r="R338" i="5"/>
  <c r="Q338" i="5"/>
  <c r="H338" i="5"/>
  <c r="G338" i="5"/>
  <c r="F338" i="5"/>
  <c r="R333" i="5"/>
  <c r="Q333" i="5"/>
  <c r="H333" i="5"/>
  <c r="G333" i="5"/>
  <c r="F333" i="5"/>
  <c r="R352" i="5"/>
  <c r="Q352" i="5"/>
  <c r="H352" i="5"/>
  <c r="G352" i="5"/>
  <c r="F352" i="5"/>
  <c r="R347" i="5"/>
  <c r="Q347" i="5"/>
  <c r="H347" i="5"/>
  <c r="G347" i="5"/>
  <c r="F347" i="5"/>
  <c r="R343" i="5"/>
  <c r="Q343" i="5"/>
  <c r="H343" i="5"/>
  <c r="G343" i="5"/>
  <c r="F343" i="5"/>
  <c r="R337" i="5"/>
  <c r="Q337" i="5"/>
  <c r="H337" i="5"/>
  <c r="G337" i="5"/>
  <c r="F337" i="5"/>
  <c r="R332" i="5"/>
  <c r="Q332" i="5"/>
  <c r="H332" i="5"/>
  <c r="G332" i="5"/>
  <c r="F332" i="5"/>
  <c r="R351" i="5"/>
  <c r="Q351" i="5"/>
  <c r="H351" i="5"/>
  <c r="G351" i="5"/>
  <c r="F351" i="5"/>
  <c r="R346" i="5"/>
  <c r="Q346" i="5"/>
  <c r="H346" i="5"/>
  <c r="G346" i="5"/>
  <c r="F346" i="5"/>
  <c r="R342" i="5"/>
  <c r="Q342" i="5"/>
  <c r="H342" i="5"/>
  <c r="G342" i="5"/>
  <c r="F342" i="5"/>
  <c r="R336" i="5"/>
  <c r="Q336" i="5"/>
  <c r="H336" i="5"/>
  <c r="G336" i="5"/>
  <c r="F336" i="5"/>
  <c r="R331" i="5"/>
  <c r="Q331" i="5"/>
  <c r="H331" i="5"/>
  <c r="G331" i="5"/>
  <c r="F331" i="5"/>
  <c r="R350" i="5"/>
  <c r="Q350" i="5"/>
  <c r="H350" i="5"/>
  <c r="G350" i="5"/>
  <c r="F350" i="5"/>
  <c r="R345" i="5"/>
  <c r="Q345" i="5"/>
  <c r="H345" i="5"/>
  <c r="G345" i="5"/>
  <c r="F345" i="5"/>
  <c r="R339" i="5"/>
  <c r="Q339" i="5"/>
  <c r="H339" i="5"/>
  <c r="G339" i="5"/>
  <c r="F339" i="5"/>
  <c r="R335" i="5"/>
  <c r="Q335" i="5"/>
  <c r="H335" i="5"/>
  <c r="G335" i="5"/>
  <c r="F335" i="5"/>
  <c r="R349" i="5"/>
  <c r="Q349" i="5"/>
  <c r="H349" i="5"/>
  <c r="G349" i="5"/>
  <c r="F349" i="5"/>
  <c r="R341" i="5"/>
  <c r="Q341" i="5"/>
  <c r="H341" i="5"/>
  <c r="G341" i="5"/>
  <c r="F341" i="5"/>
  <c r="R334" i="5"/>
  <c r="Q334" i="5"/>
  <c r="H334" i="5"/>
  <c r="G334" i="5"/>
  <c r="F334" i="5"/>
  <c r="R330" i="5"/>
  <c r="Q330" i="5"/>
  <c r="H330" i="5"/>
  <c r="G330" i="5"/>
  <c r="F330" i="5"/>
  <c r="R329" i="5"/>
  <c r="Q329" i="5"/>
  <c r="H329" i="5"/>
  <c r="G329" i="5"/>
  <c r="F329" i="5"/>
  <c r="R324" i="5"/>
  <c r="Q324" i="5"/>
  <c r="H324" i="5"/>
  <c r="G324" i="5"/>
  <c r="F324" i="5"/>
  <c r="R320" i="5"/>
  <c r="Q320" i="5"/>
  <c r="H320" i="5"/>
  <c r="G320" i="5"/>
  <c r="F320" i="5"/>
  <c r="R316" i="5"/>
  <c r="Q316" i="5"/>
  <c r="H316" i="5"/>
  <c r="G316" i="5"/>
  <c r="F316" i="5"/>
  <c r="R314" i="5"/>
  <c r="Q314" i="5"/>
  <c r="H314" i="5"/>
  <c r="G314" i="5"/>
  <c r="F314" i="5"/>
  <c r="R309" i="5"/>
  <c r="Q309" i="5"/>
  <c r="H309" i="5"/>
  <c r="G309" i="5"/>
  <c r="F309" i="5"/>
  <c r="R328" i="5"/>
  <c r="Q328" i="5"/>
  <c r="H328" i="5"/>
  <c r="G328" i="5"/>
  <c r="F328" i="5"/>
  <c r="R323" i="5"/>
  <c r="Q323" i="5"/>
  <c r="H323" i="5"/>
  <c r="G323" i="5"/>
  <c r="F323" i="5"/>
  <c r="R319" i="5"/>
  <c r="Q319" i="5"/>
  <c r="H319" i="5"/>
  <c r="G319" i="5"/>
  <c r="F319" i="5"/>
  <c r="R313" i="5"/>
  <c r="Q313" i="5"/>
  <c r="H313" i="5"/>
  <c r="G313" i="5"/>
  <c r="F313" i="5"/>
  <c r="R308" i="5"/>
  <c r="Q308" i="5"/>
  <c r="H308" i="5"/>
  <c r="G308" i="5"/>
  <c r="F308" i="5"/>
  <c r="R327" i="5"/>
  <c r="Q327" i="5"/>
  <c r="H327" i="5"/>
  <c r="G327" i="5"/>
  <c r="F327" i="5"/>
  <c r="R322" i="5"/>
  <c r="Q322" i="5"/>
  <c r="H322" i="5"/>
  <c r="G322" i="5"/>
  <c r="F322" i="5"/>
  <c r="R318" i="5"/>
  <c r="Q318" i="5"/>
  <c r="H318" i="5"/>
  <c r="G318" i="5"/>
  <c r="F318" i="5"/>
  <c r="R312" i="5"/>
  <c r="Q312" i="5"/>
  <c r="H312" i="5"/>
  <c r="G312" i="5"/>
  <c r="F312" i="5"/>
  <c r="R307" i="5"/>
  <c r="Q307" i="5"/>
  <c r="H307" i="5"/>
  <c r="G307" i="5"/>
  <c r="F307" i="5"/>
  <c r="R326" i="5"/>
  <c r="Q326" i="5"/>
  <c r="H326" i="5"/>
  <c r="G326" i="5"/>
  <c r="F326" i="5"/>
  <c r="R321" i="5"/>
  <c r="Q321" i="5"/>
  <c r="H321" i="5"/>
  <c r="G321" i="5"/>
  <c r="F321" i="5"/>
  <c r="R315" i="5"/>
  <c r="Q315" i="5"/>
  <c r="H315" i="5"/>
  <c r="G315" i="5"/>
  <c r="F315" i="5"/>
  <c r="R311" i="5"/>
  <c r="Q311" i="5"/>
  <c r="H311" i="5"/>
  <c r="G311" i="5"/>
  <c r="F311" i="5"/>
  <c r="R325" i="5"/>
  <c r="Q325" i="5"/>
  <c r="H325" i="5"/>
  <c r="G325" i="5"/>
  <c r="F325" i="5"/>
  <c r="R317" i="5"/>
  <c r="Q317" i="5"/>
  <c r="H317" i="5"/>
  <c r="G317" i="5"/>
  <c r="F317" i="5"/>
  <c r="R310" i="5"/>
  <c r="Q310" i="5"/>
  <c r="H310" i="5"/>
  <c r="G310" i="5"/>
  <c r="F310" i="5"/>
  <c r="R306" i="5"/>
  <c r="Q306" i="5"/>
  <c r="H306" i="5"/>
  <c r="G306" i="5"/>
  <c r="F306" i="5"/>
  <c r="R305" i="5"/>
  <c r="Q305" i="5"/>
  <c r="H305" i="5"/>
  <c r="G305" i="5"/>
  <c r="F305" i="5"/>
  <c r="R300" i="5"/>
  <c r="Q300" i="5"/>
  <c r="H300" i="5"/>
  <c r="G300" i="5"/>
  <c r="F300" i="5"/>
  <c r="R296" i="5"/>
  <c r="Q296" i="5"/>
  <c r="H296" i="5"/>
  <c r="G296" i="5"/>
  <c r="F296" i="5"/>
  <c r="R292" i="5"/>
  <c r="Q292" i="5"/>
  <c r="H292" i="5"/>
  <c r="G292" i="5"/>
  <c r="F292" i="5"/>
  <c r="R290" i="5"/>
  <c r="Q290" i="5"/>
  <c r="H290" i="5"/>
  <c r="G290" i="5"/>
  <c r="F290" i="5"/>
  <c r="R285" i="5"/>
  <c r="Q285" i="5"/>
  <c r="H285" i="5"/>
  <c r="G285" i="5"/>
  <c r="F285" i="5"/>
  <c r="R304" i="5"/>
  <c r="Q304" i="5"/>
  <c r="H304" i="5"/>
  <c r="G304" i="5"/>
  <c r="F304" i="5"/>
  <c r="R299" i="5"/>
  <c r="Q299" i="5"/>
  <c r="H299" i="5"/>
  <c r="G299" i="5"/>
  <c r="F299" i="5"/>
  <c r="R295" i="5"/>
  <c r="Q295" i="5"/>
  <c r="H295" i="5"/>
  <c r="G295" i="5"/>
  <c r="F295" i="5"/>
  <c r="R289" i="5"/>
  <c r="Q289" i="5"/>
  <c r="H289" i="5"/>
  <c r="G289" i="5"/>
  <c r="F289" i="5"/>
  <c r="R284" i="5"/>
  <c r="Q284" i="5"/>
  <c r="H284" i="5"/>
  <c r="G284" i="5"/>
  <c r="F284" i="5"/>
  <c r="R303" i="5"/>
  <c r="Q303" i="5"/>
  <c r="H303" i="5"/>
  <c r="G303" i="5"/>
  <c r="F303" i="5"/>
  <c r="R298" i="5"/>
  <c r="Q298" i="5"/>
  <c r="H298" i="5"/>
  <c r="G298" i="5"/>
  <c r="F298" i="5"/>
  <c r="R294" i="5"/>
  <c r="Q294" i="5"/>
  <c r="H294" i="5"/>
  <c r="G294" i="5"/>
  <c r="F294" i="5"/>
  <c r="R288" i="5"/>
  <c r="Q288" i="5"/>
  <c r="H288" i="5"/>
  <c r="G288" i="5"/>
  <c r="F288" i="5"/>
  <c r="R283" i="5"/>
  <c r="Q283" i="5"/>
  <c r="H283" i="5"/>
  <c r="G283" i="5"/>
  <c r="F283" i="5"/>
  <c r="R302" i="5"/>
  <c r="Q302" i="5"/>
  <c r="H302" i="5"/>
  <c r="G302" i="5"/>
  <c r="F302" i="5"/>
  <c r="R297" i="5"/>
  <c r="Q297" i="5"/>
  <c r="H297" i="5"/>
  <c r="G297" i="5"/>
  <c r="F297" i="5"/>
  <c r="R291" i="5"/>
  <c r="Q291" i="5"/>
  <c r="H291" i="5"/>
  <c r="G291" i="5"/>
  <c r="F291" i="5"/>
  <c r="R287" i="5"/>
  <c r="Q287" i="5"/>
  <c r="H287" i="5"/>
  <c r="G287" i="5"/>
  <c r="F287" i="5"/>
  <c r="R301" i="5"/>
  <c r="Q301" i="5"/>
  <c r="H301" i="5"/>
  <c r="G301" i="5"/>
  <c r="F301" i="5"/>
  <c r="R293" i="5"/>
  <c r="Q293" i="5"/>
  <c r="H293" i="5"/>
  <c r="G293" i="5"/>
  <c r="F293" i="5"/>
  <c r="R286" i="5"/>
  <c r="Q286" i="5"/>
  <c r="H286" i="5"/>
  <c r="G286" i="5"/>
  <c r="F286" i="5"/>
  <c r="R282" i="5"/>
  <c r="Q282" i="5"/>
  <c r="H282" i="5"/>
  <c r="G282" i="5"/>
  <c r="F282" i="5"/>
  <c r="R281" i="5"/>
  <c r="Q281" i="5"/>
  <c r="H281" i="5"/>
  <c r="G281" i="5"/>
  <c r="F281" i="5"/>
  <c r="R276" i="5"/>
  <c r="Q276" i="5"/>
  <c r="H276" i="5"/>
  <c r="G276" i="5"/>
  <c r="F276" i="5"/>
  <c r="R272" i="5"/>
  <c r="Q272" i="5"/>
  <c r="H272" i="5"/>
  <c r="G272" i="5"/>
  <c r="F272" i="5"/>
  <c r="R268" i="5"/>
  <c r="Q268" i="5"/>
  <c r="H268" i="5"/>
  <c r="G268" i="5"/>
  <c r="F268" i="5"/>
  <c r="R266" i="5"/>
  <c r="Q266" i="5"/>
  <c r="H266" i="5"/>
  <c r="G266" i="5"/>
  <c r="F266" i="5"/>
  <c r="R261" i="5"/>
  <c r="Q261" i="5"/>
  <c r="H261" i="5"/>
  <c r="G261" i="5"/>
  <c r="F261" i="5"/>
  <c r="R280" i="5"/>
  <c r="Q280" i="5"/>
  <c r="H280" i="5"/>
  <c r="G280" i="5"/>
  <c r="F280" i="5"/>
  <c r="R275" i="5"/>
  <c r="Q275" i="5"/>
  <c r="H275" i="5"/>
  <c r="G275" i="5"/>
  <c r="F275" i="5"/>
  <c r="R271" i="5"/>
  <c r="Q271" i="5"/>
  <c r="H271" i="5"/>
  <c r="G271" i="5"/>
  <c r="F271" i="5"/>
  <c r="R265" i="5"/>
  <c r="Q265" i="5"/>
  <c r="H265" i="5"/>
  <c r="G265" i="5"/>
  <c r="F265" i="5"/>
  <c r="R260" i="5"/>
  <c r="Q260" i="5"/>
  <c r="H260" i="5"/>
  <c r="G260" i="5"/>
  <c r="F260" i="5"/>
  <c r="R279" i="5"/>
  <c r="Q279" i="5"/>
  <c r="H279" i="5"/>
  <c r="G279" i="5"/>
  <c r="F279" i="5"/>
  <c r="R274" i="5"/>
  <c r="Q274" i="5"/>
  <c r="H274" i="5"/>
  <c r="G274" i="5"/>
  <c r="F274" i="5"/>
  <c r="R270" i="5"/>
  <c r="Q270" i="5"/>
  <c r="H270" i="5"/>
  <c r="G270" i="5"/>
  <c r="F270" i="5"/>
  <c r="R264" i="5"/>
  <c r="Q264" i="5"/>
  <c r="H264" i="5"/>
  <c r="G264" i="5"/>
  <c r="F264" i="5"/>
  <c r="R259" i="5"/>
  <c r="Q259" i="5"/>
  <c r="H259" i="5"/>
  <c r="G259" i="5"/>
  <c r="F259" i="5"/>
  <c r="R278" i="5"/>
  <c r="Q278" i="5"/>
  <c r="H278" i="5"/>
  <c r="G278" i="5"/>
  <c r="F278" i="5"/>
  <c r="R273" i="5"/>
  <c r="Q273" i="5"/>
  <c r="H273" i="5"/>
  <c r="G273" i="5"/>
  <c r="F273" i="5"/>
  <c r="R267" i="5"/>
  <c r="Q267" i="5"/>
  <c r="H267" i="5"/>
  <c r="G267" i="5"/>
  <c r="F267" i="5"/>
  <c r="R263" i="5"/>
  <c r="Q263" i="5"/>
  <c r="H263" i="5"/>
  <c r="G263" i="5"/>
  <c r="F263" i="5"/>
  <c r="R277" i="5"/>
  <c r="Q277" i="5"/>
  <c r="H277" i="5"/>
  <c r="G277" i="5"/>
  <c r="F277" i="5"/>
  <c r="R269" i="5"/>
  <c r="Q269" i="5"/>
  <c r="H269" i="5"/>
  <c r="G269" i="5"/>
  <c r="F269" i="5"/>
  <c r="R262" i="5"/>
  <c r="Q262" i="5"/>
  <c r="H262" i="5"/>
  <c r="G262" i="5"/>
  <c r="F262" i="5"/>
  <c r="R258" i="5"/>
  <c r="Q258" i="5"/>
  <c r="H258" i="5"/>
  <c r="G258" i="5"/>
  <c r="F258" i="5"/>
  <c r="R257" i="5"/>
  <c r="Q257" i="5"/>
  <c r="H257" i="5"/>
  <c r="G257" i="5"/>
  <c r="F257" i="5"/>
  <c r="R252" i="5"/>
  <c r="Q252" i="5"/>
  <c r="H252" i="5"/>
  <c r="G252" i="5"/>
  <c r="F252" i="5"/>
  <c r="R248" i="5"/>
  <c r="Q248" i="5"/>
  <c r="H248" i="5"/>
  <c r="G248" i="5"/>
  <c r="F248" i="5"/>
  <c r="R244" i="5"/>
  <c r="Q244" i="5"/>
  <c r="H244" i="5"/>
  <c r="G244" i="5"/>
  <c r="F244" i="5"/>
  <c r="R242" i="5"/>
  <c r="Q242" i="5"/>
  <c r="H242" i="5"/>
  <c r="G242" i="5"/>
  <c r="F242" i="5"/>
  <c r="R237" i="5"/>
  <c r="Q237" i="5"/>
  <c r="H237" i="5"/>
  <c r="G237" i="5"/>
  <c r="F237" i="5"/>
  <c r="R256" i="5"/>
  <c r="Q256" i="5"/>
  <c r="H256" i="5"/>
  <c r="G256" i="5"/>
  <c r="F256" i="5"/>
  <c r="R251" i="5"/>
  <c r="Q251" i="5"/>
  <c r="H251" i="5"/>
  <c r="G251" i="5"/>
  <c r="F251" i="5"/>
  <c r="R247" i="5"/>
  <c r="Q247" i="5"/>
  <c r="H247" i="5"/>
  <c r="G247" i="5"/>
  <c r="F247" i="5"/>
  <c r="R241" i="5"/>
  <c r="Q241" i="5"/>
  <c r="H241" i="5"/>
  <c r="G241" i="5"/>
  <c r="F241" i="5"/>
  <c r="R236" i="5"/>
  <c r="Q236" i="5"/>
  <c r="H236" i="5"/>
  <c r="G236" i="5"/>
  <c r="F236" i="5"/>
  <c r="R255" i="5"/>
  <c r="Q255" i="5"/>
  <c r="H255" i="5"/>
  <c r="G255" i="5"/>
  <c r="F255" i="5"/>
  <c r="R250" i="5"/>
  <c r="Q250" i="5"/>
  <c r="H250" i="5"/>
  <c r="G250" i="5"/>
  <c r="F250" i="5"/>
  <c r="R246" i="5"/>
  <c r="Q246" i="5"/>
  <c r="H246" i="5"/>
  <c r="G246" i="5"/>
  <c r="F246" i="5"/>
  <c r="R240" i="5"/>
  <c r="Q240" i="5"/>
  <c r="H240" i="5"/>
  <c r="G240" i="5"/>
  <c r="F240" i="5"/>
  <c r="R235" i="5"/>
  <c r="Q235" i="5"/>
  <c r="H235" i="5"/>
  <c r="G235" i="5"/>
  <c r="F235" i="5"/>
  <c r="R254" i="5"/>
  <c r="Q254" i="5"/>
  <c r="H254" i="5"/>
  <c r="G254" i="5"/>
  <c r="F254" i="5"/>
  <c r="R249" i="5"/>
  <c r="Q249" i="5"/>
  <c r="H249" i="5"/>
  <c r="G249" i="5"/>
  <c r="F249" i="5"/>
  <c r="R243" i="5"/>
  <c r="Q243" i="5"/>
  <c r="H243" i="5"/>
  <c r="G243" i="5"/>
  <c r="F243" i="5"/>
  <c r="R239" i="5"/>
  <c r="Q239" i="5"/>
  <c r="H239" i="5"/>
  <c r="G239" i="5"/>
  <c r="F239" i="5"/>
  <c r="R253" i="5"/>
  <c r="Q253" i="5"/>
  <c r="H253" i="5"/>
  <c r="G253" i="5"/>
  <c r="F253" i="5"/>
  <c r="R245" i="5"/>
  <c r="Q245" i="5"/>
  <c r="H245" i="5"/>
  <c r="G245" i="5"/>
  <c r="F245" i="5"/>
  <c r="R238" i="5"/>
  <c r="Q238" i="5"/>
  <c r="H238" i="5"/>
  <c r="G238" i="5"/>
  <c r="F238" i="5"/>
  <c r="R234" i="5"/>
  <c r="Q234" i="5"/>
  <c r="H234" i="5"/>
  <c r="G234" i="5"/>
  <c r="F234" i="5"/>
  <c r="R233" i="5"/>
  <c r="Q233" i="5"/>
  <c r="H233" i="5"/>
  <c r="G233" i="5"/>
  <c r="F233" i="5"/>
  <c r="R228" i="5"/>
  <c r="Q228" i="5"/>
  <c r="H228" i="5"/>
  <c r="G228" i="5"/>
  <c r="F228" i="5"/>
  <c r="R224" i="5"/>
  <c r="Q224" i="5"/>
  <c r="H224" i="5"/>
  <c r="G224" i="5"/>
  <c r="F224" i="5"/>
  <c r="R220" i="5"/>
  <c r="Q220" i="5"/>
  <c r="H220" i="5"/>
  <c r="G220" i="5"/>
  <c r="F220" i="5"/>
  <c r="R218" i="5"/>
  <c r="Q218" i="5"/>
  <c r="H218" i="5"/>
  <c r="G218" i="5"/>
  <c r="F218" i="5"/>
  <c r="R213" i="5"/>
  <c r="Q213" i="5"/>
  <c r="H213" i="5"/>
  <c r="G213" i="5"/>
  <c r="F213" i="5"/>
  <c r="R232" i="5"/>
  <c r="Q232" i="5"/>
  <c r="H232" i="5"/>
  <c r="G232" i="5"/>
  <c r="F232" i="5"/>
  <c r="R227" i="5"/>
  <c r="Q227" i="5"/>
  <c r="H227" i="5"/>
  <c r="G227" i="5"/>
  <c r="F227" i="5"/>
  <c r="R223" i="5"/>
  <c r="Q223" i="5"/>
  <c r="H223" i="5"/>
  <c r="G223" i="5"/>
  <c r="F223" i="5"/>
  <c r="R217" i="5"/>
  <c r="Q217" i="5"/>
  <c r="H217" i="5"/>
  <c r="G217" i="5"/>
  <c r="F217" i="5"/>
  <c r="R212" i="5"/>
  <c r="Q212" i="5"/>
  <c r="H212" i="5"/>
  <c r="G212" i="5"/>
  <c r="F212" i="5"/>
  <c r="R231" i="5"/>
  <c r="Q231" i="5"/>
  <c r="H231" i="5"/>
  <c r="G231" i="5"/>
  <c r="F231" i="5"/>
  <c r="R226" i="5"/>
  <c r="Q226" i="5"/>
  <c r="H226" i="5"/>
  <c r="G226" i="5"/>
  <c r="F226" i="5"/>
  <c r="R222" i="5"/>
  <c r="Q222" i="5"/>
  <c r="H222" i="5"/>
  <c r="G222" i="5"/>
  <c r="F222" i="5"/>
  <c r="R216" i="5"/>
  <c r="Q216" i="5"/>
  <c r="H216" i="5"/>
  <c r="G216" i="5"/>
  <c r="F216" i="5"/>
  <c r="R211" i="5"/>
  <c r="Q211" i="5"/>
  <c r="H211" i="5"/>
  <c r="G211" i="5"/>
  <c r="F211" i="5"/>
  <c r="R230" i="5"/>
  <c r="Q230" i="5"/>
  <c r="H230" i="5"/>
  <c r="G230" i="5"/>
  <c r="F230" i="5"/>
  <c r="R225" i="5"/>
  <c r="Q225" i="5"/>
  <c r="H225" i="5"/>
  <c r="G225" i="5"/>
  <c r="F225" i="5"/>
  <c r="R219" i="5"/>
  <c r="Q219" i="5"/>
  <c r="H219" i="5"/>
  <c r="G219" i="5"/>
  <c r="F219" i="5"/>
  <c r="R215" i="5"/>
  <c r="Q215" i="5"/>
  <c r="H215" i="5"/>
  <c r="G215" i="5"/>
  <c r="F215" i="5"/>
  <c r="R229" i="5"/>
  <c r="Q229" i="5"/>
  <c r="H229" i="5"/>
  <c r="G229" i="5"/>
  <c r="F229" i="5"/>
  <c r="R221" i="5"/>
  <c r="Q221" i="5"/>
  <c r="H221" i="5"/>
  <c r="G221" i="5"/>
  <c r="F221" i="5"/>
  <c r="R214" i="5"/>
  <c r="Q214" i="5"/>
  <c r="H214" i="5"/>
  <c r="G214" i="5"/>
  <c r="F214" i="5"/>
  <c r="R210" i="5"/>
  <c r="Q210" i="5"/>
  <c r="H210" i="5"/>
  <c r="G210" i="5"/>
  <c r="F210" i="5"/>
  <c r="R209" i="5"/>
  <c r="Q209" i="5"/>
  <c r="H209" i="5"/>
  <c r="G209" i="5"/>
  <c r="F209" i="5"/>
  <c r="R204" i="5"/>
  <c r="Q204" i="5"/>
  <c r="H204" i="5"/>
  <c r="G204" i="5"/>
  <c r="F204" i="5"/>
  <c r="R200" i="5"/>
  <c r="Q200" i="5"/>
  <c r="H200" i="5"/>
  <c r="G200" i="5"/>
  <c r="F200" i="5"/>
  <c r="R196" i="5"/>
  <c r="Q196" i="5"/>
  <c r="H196" i="5"/>
  <c r="G196" i="5"/>
  <c r="F196" i="5"/>
  <c r="R194" i="5"/>
  <c r="Q194" i="5"/>
  <c r="H194" i="5"/>
  <c r="G194" i="5"/>
  <c r="F194" i="5"/>
  <c r="R189" i="5"/>
  <c r="Q189" i="5"/>
  <c r="H189" i="5"/>
  <c r="G189" i="5"/>
  <c r="F189" i="5"/>
  <c r="R208" i="5"/>
  <c r="Q208" i="5"/>
  <c r="H208" i="5"/>
  <c r="G208" i="5"/>
  <c r="F208" i="5"/>
  <c r="R203" i="5"/>
  <c r="Q203" i="5"/>
  <c r="H203" i="5"/>
  <c r="G203" i="5"/>
  <c r="F203" i="5"/>
  <c r="R199" i="5"/>
  <c r="Q199" i="5"/>
  <c r="H199" i="5"/>
  <c r="G199" i="5"/>
  <c r="F199" i="5"/>
  <c r="R193" i="5"/>
  <c r="Q193" i="5"/>
  <c r="H193" i="5"/>
  <c r="G193" i="5"/>
  <c r="F193" i="5"/>
  <c r="R188" i="5"/>
  <c r="Q188" i="5"/>
  <c r="H188" i="5"/>
  <c r="G188" i="5"/>
  <c r="F188" i="5"/>
  <c r="R207" i="5"/>
  <c r="Q207" i="5"/>
  <c r="H207" i="5"/>
  <c r="G207" i="5"/>
  <c r="F207" i="5"/>
  <c r="R202" i="5"/>
  <c r="Q202" i="5"/>
  <c r="H202" i="5"/>
  <c r="G202" i="5"/>
  <c r="F202" i="5"/>
  <c r="R198" i="5"/>
  <c r="Q198" i="5"/>
  <c r="H198" i="5"/>
  <c r="G198" i="5"/>
  <c r="F198" i="5"/>
  <c r="R192" i="5"/>
  <c r="Q192" i="5"/>
  <c r="H192" i="5"/>
  <c r="G192" i="5"/>
  <c r="F192" i="5"/>
  <c r="R187" i="5"/>
  <c r="Q187" i="5"/>
  <c r="H187" i="5"/>
  <c r="G187" i="5"/>
  <c r="F187" i="5"/>
  <c r="R206" i="5"/>
  <c r="Q206" i="5"/>
  <c r="H206" i="5"/>
  <c r="G206" i="5"/>
  <c r="F206" i="5"/>
  <c r="R201" i="5"/>
  <c r="Q201" i="5"/>
  <c r="H201" i="5"/>
  <c r="G201" i="5"/>
  <c r="F201" i="5"/>
  <c r="R195" i="5"/>
  <c r="Q195" i="5"/>
  <c r="H195" i="5"/>
  <c r="G195" i="5"/>
  <c r="F195" i="5"/>
  <c r="R191" i="5"/>
  <c r="Q191" i="5"/>
  <c r="H191" i="5"/>
  <c r="G191" i="5"/>
  <c r="F191" i="5"/>
  <c r="R205" i="5"/>
  <c r="Q205" i="5"/>
  <c r="H205" i="5"/>
  <c r="G205" i="5"/>
  <c r="F205" i="5"/>
  <c r="R197" i="5"/>
  <c r="Q197" i="5"/>
  <c r="H197" i="5"/>
  <c r="G197" i="5"/>
  <c r="F197" i="5"/>
  <c r="R190" i="5"/>
  <c r="Q190" i="5"/>
  <c r="H190" i="5"/>
  <c r="G190" i="5"/>
  <c r="F190" i="5"/>
  <c r="R186" i="5"/>
  <c r="Q186" i="5"/>
  <c r="H186" i="5"/>
  <c r="G186" i="5"/>
  <c r="F186" i="5"/>
  <c r="R185" i="5"/>
  <c r="Q185" i="5"/>
  <c r="H185" i="5"/>
  <c r="G185" i="5"/>
  <c r="F185" i="5"/>
  <c r="R180" i="5"/>
  <c r="Q180" i="5"/>
  <c r="H180" i="5"/>
  <c r="G180" i="5"/>
  <c r="F180" i="5"/>
  <c r="R176" i="5"/>
  <c r="Q176" i="5"/>
  <c r="H176" i="5"/>
  <c r="G176" i="5"/>
  <c r="F176" i="5"/>
  <c r="R172" i="5"/>
  <c r="Q172" i="5"/>
  <c r="H172" i="5"/>
  <c r="G172" i="5"/>
  <c r="F172" i="5"/>
  <c r="R170" i="5"/>
  <c r="Q170" i="5"/>
  <c r="H170" i="5"/>
  <c r="G170" i="5"/>
  <c r="F170" i="5"/>
  <c r="R165" i="5"/>
  <c r="Q165" i="5"/>
  <c r="H165" i="5"/>
  <c r="G165" i="5"/>
  <c r="F165" i="5"/>
  <c r="R184" i="5"/>
  <c r="Q184" i="5"/>
  <c r="H184" i="5"/>
  <c r="G184" i="5"/>
  <c r="F184" i="5"/>
  <c r="R179" i="5"/>
  <c r="Q179" i="5"/>
  <c r="H179" i="5"/>
  <c r="G179" i="5"/>
  <c r="F179" i="5"/>
  <c r="R175" i="5"/>
  <c r="Q175" i="5"/>
  <c r="H175" i="5"/>
  <c r="G175" i="5"/>
  <c r="F175" i="5"/>
  <c r="R169" i="5"/>
  <c r="Q169" i="5"/>
  <c r="H169" i="5"/>
  <c r="G169" i="5"/>
  <c r="F169" i="5"/>
  <c r="R164" i="5"/>
  <c r="Q164" i="5"/>
  <c r="H164" i="5"/>
  <c r="G164" i="5"/>
  <c r="F164" i="5"/>
  <c r="R183" i="5"/>
  <c r="Q183" i="5"/>
  <c r="H183" i="5"/>
  <c r="G183" i="5"/>
  <c r="F183" i="5"/>
  <c r="R178" i="5"/>
  <c r="Q178" i="5"/>
  <c r="H178" i="5"/>
  <c r="G178" i="5"/>
  <c r="F178" i="5"/>
  <c r="R174" i="5"/>
  <c r="Q174" i="5"/>
  <c r="H174" i="5"/>
  <c r="G174" i="5"/>
  <c r="F174" i="5"/>
  <c r="R168" i="5"/>
  <c r="Q168" i="5"/>
  <c r="H168" i="5"/>
  <c r="G168" i="5"/>
  <c r="F168" i="5"/>
  <c r="R163" i="5"/>
  <c r="Q163" i="5"/>
  <c r="H163" i="5"/>
  <c r="G163" i="5"/>
  <c r="F163" i="5"/>
  <c r="R182" i="5"/>
  <c r="Q182" i="5"/>
  <c r="H182" i="5"/>
  <c r="G182" i="5"/>
  <c r="F182" i="5"/>
  <c r="R177" i="5"/>
  <c r="Q177" i="5"/>
  <c r="H177" i="5"/>
  <c r="G177" i="5"/>
  <c r="F177" i="5"/>
  <c r="R171" i="5"/>
  <c r="Q171" i="5"/>
  <c r="H171" i="5"/>
  <c r="G171" i="5"/>
  <c r="F171" i="5"/>
  <c r="R167" i="5"/>
  <c r="Q167" i="5"/>
  <c r="H167" i="5"/>
  <c r="G167" i="5"/>
  <c r="F167" i="5"/>
  <c r="R181" i="5"/>
  <c r="Q181" i="5"/>
  <c r="H181" i="5"/>
  <c r="G181" i="5"/>
  <c r="F181" i="5"/>
  <c r="R173" i="5"/>
  <c r="Q173" i="5"/>
  <c r="H173" i="5"/>
  <c r="G173" i="5"/>
  <c r="F173" i="5"/>
  <c r="R166" i="5"/>
  <c r="Q166" i="5"/>
  <c r="H166" i="5"/>
  <c r="G166" i="5"/>
  <c r="F166" i="5"/>
  <c r="R162" i="5"/>
  <c r="Q162" i="5"/>
  <c r="H162" i="5"/>
  <c r="G162" i="5"/>
  <c r="F162" i="5"/>
  <c r="R161" i="5"/>
  <c r="Q161" i="5"/>
  <c r="H161" i="5"/>
  <c r="G161" i="5"/>
  <c r="F161" i="5"/>
  <c r="R156" i="5"/>
  <c r="Q156" i="5"/>
  <c r="H156" i="5"/>
  <c r="G156" i="5"/>
  <c r="F156" i="5"/>
  <c r="R152" i="5"/>
  <c r="Q152" i="5"/>
  <c r="H152" i="5"/>
  <c r="G152" i="5"/>
  <c r="F152" i="5"/>
  <c r="R148" i="5"/>
  <c r="Q148" i="5"/>
  <c r="H148" i="5"/>
  <c r="G148" i="5"/>
  <c r="F148" i="5"/>
  <c r="R146" i="5"/>
  <c r="Q146" i="5"/>
  <c r="H146" i="5"/>
  <c r="G146" i="5"/>
  <c r="F146" i="5"/>
  <c r="R141" i="5"/>
  <c r="Q141" i="5"/>
  <c r="H141" i="5"/>
  <c r="G141" i="5"/>
  <c r="F141" i="5"/>
  <c r="R160" i="5"/>
  <c r="Q160" i="5"/>
  <c r="H160" i="5"/>
  <c r="G160" i="5"/>
  <c r="F160" i="5"/>
  <c r="R155" i="5"/>
  <c r="Q155" i="5"/>
  <c r="H155" i="5"/>
  <c r="G155" i="5"/>
  <c r="F155" i="5"/>
  <c r="R151" i="5"/>
  <c r="Q151" i="5"/>
  <c r="H151" i="5"/>
  <c r="G151" i="5"/>
  <c r="F151" i="5"/>
  <c r="R145" i="5"/>
  <c r="Q145" i="5"/>
  <c r="H145" i="5"/>
  <c r="G145" i="5"/>
  <c r="F145" i="5"/>
  <c r="R140" i="5"/>
  <c r="Q140" i="5"/>
  <c r="H140" i="5"/>
  <c r="G140" i="5"/>
  <c r="F140" i="5"/>
  <c r="R159" i="5"/>
  <c r="Q159" i="5"/>
  <c r="H159" i="5"/>
  <c r="G159" i="5"/>
  <c r="F159" i="5"/>
  <c r="R154" i="5"/>
  <c r="Q154" i="5"/>
  <c r="H154" i="5"/>
  <c r="G154" i="5"/>
  <c r="F154" i="5"/>
  <c r="R150" i="5"/>
  <c r="Q150" i="5"/>
  <c r="H150" i="5"/>
  <c r="G150" i="5"/>
  <c r="F150" i="5"/>
  <c r="R144" i="5"/>
  <c r="Q144" i="5"/>
  <c r="H144" i="5"/>
  <c r="G144" i="5"/>
  <c r="F144" i="5"/>
  <c r="R139" i="5"/>
  <c r="Q139" i="5"/>
  <c r="H139" i="5"/>
  <c r="G139" i="5"/>
  <c r="F139" i="5"/>
  <c r="R158" i="5"/>
  <c r="Q158" i="5"/>
  <c r="H158" i="5"/>
  <c r="G158" i="5"/>
  <c r="F158" i="5"/>
  <c r="R153" i="5"/>
  <c r="Q153" i="5"/>
  <c r="H153" i="5"/>
  <c r="G153" i="5"/>
  <c r="F153" i="5"/>
  <c r="R147" i="5"/>
  <c r="Q147" i="5"/>
  <c r="H147" i="5"/>
  <c r="G147" i="5"/>
  <c r="F147" i="5"/>
  <c r="R143" i="5"/>
  <c r="Q143" i="5"/>
  <c r="H143" i="5"/>
  <c r="G143" i="5"/>
  <c r="F143" i="5"/>
  <c r="R157" i="5"/>
  <c r="Q157" i="5"/>
  <c r="H157" i="5"/>
  <c r="G157" i="5"/>
  <c r="F157" i="5"/>
  <c r="R149" i="5"/>
  <c r="Q149" i="5"/>
  <c r="H149" i="5"/>
  <c r="G149" i="5"/>
  <c r="F149" i="5"/>
  <c r="R142" i="5"/>
  <c r="Q142" i="5"/>
  <c r="H142" i="5"/>
  <c r="G142" i="5"/>
  <c r="F142" i="5"/>
  <c r="R138" i="5"/>
  <c r="Q138" i="5"/>
  <c r="H138" i="5"/>
  <c r="G138" i="5"/>
  <c r="F138" i="5"/>
  <c r="R137" i="5"/>
  <c r="Q137" i="5"/>
  <c r="H137" i="5"/>
  <c r="G137" i="5"/>
  <c r="F137" i="5"/>
  <c r="R132" i="5"/>
  <c r="Q132" i="5"/>
  <c r="H132" i="5"/>
  <c r="G132" i="5"/>
  <c r="F132" i="5"/>
  <c r="R128" i="5"/>
  <c r="Q128" i="5"/>
  <c r="H128" i="5"/>
  <c r="G128" i="5"/>
  <c r="F128" i="5"/>
  <c r="R124" i="5"/>
  <c r="Q124" i="5"/>
  <c r="H124" i="5"/>
  <c r="G124" i="5"/>
  <c r="F124" i="5"/>
  <c r="R122" i="5"/>
  <c r="Q122" i="5"/>
  <c r="H122" i="5"/>
  <c r="G122" i="5"/>
  <c r="F122" i="5"/>
  <c r="R117" i="5"/>
  <c r="Q117" i="5"/>
  <c r="H117" i="5"/>
  <c r="G117" i="5"/>
  <c r="F117" i="5"/>
  <c r="R136" i="5"/>
  <c r="Q136" i="5"/>
  <c r="H136" i="5"/>
  <c r="G136" i="5"/>
  <c r="F136" i="5"/>
  <c r="R131" i="5"/>
  <c r="Q131" i="5"/>
  <c r="H131" i="5"/>
  <c r="G131" i="5"/>
  <c r="F131" i="5"/>
  <c r="R127" i="5"/>
  <c r="Q127" i="5"/>
  <c r="H127" i="5"/>
  <c r="G127" i="5"/>
  <c r="F127" i="5"/>
  <c r="R121" i="5"/>
  <c r="Q121" i="5"/>
  <c r="H121" i="5"/>
  <c r="G121" i="5"/>
  <c r="F121" i="5"/>
  <c r="R116" i="5"/>
  <c r="Q116" i="5"/>
  <c r="H116" i="5"/>
  <c r="G116" i="5"/>
  <c r="F116" i="5"/>
  <c r="R135" i="5"/>
  <c r="Q135" i="5"/>
  <c r="H135" i="5"/>
  <c r="G135" i="5"/>
  <c r="F135" i="5"/>
  <c r="R130" i="5"/>
  <c r="Q130" i="5"/>
  <c r="H130" i="5"/>
  <c r="G130" i="5"/>
  <c r="F130" i="5"/>
  <c r="R126" i="5"/>
  <c r="Q126" i="5"/>
  <c r="H126" i="5"/>
  <c r="G126" i="5"/>
  <c r="F126" i="5"/>
  <c r="R120" i="5"/>
  <c r="Q120" i="5"/>
  <c r="H120" i="5"/>
  <c r="G120" i="5"/>
  <c r="F120" i="5"/>
  <c r="R115" i="5"/>
  <c r="Q115" i="5"/>
  <c r="H115" i="5"/>
  <c r="G115" i="5"/>
  <c r="F115" i="5"/>
  <c r="R134" i="5"/>
  <c r="Q134" i="5"/>
  <c r="H134" i="5"/>
  <c r="G134" i="5"/>
  <c r="F134" i="5"/>
  <c r="R129" i="5"/>
  <c r="Q129" i="5"/>
  <c r="H129" i="5"/>
  <c r="G129" i="5"/>
  <c r="F129" i="5"/>
  <c r="R123" i="5"/>
  <c r="Q123" i="5"/>
  <c r="H123" i="5"/>
  <c r="G123" i="5"/>
  <c r="F123" i="5"/>
  <c r="R119" i="5"/>
  <c r="Q119" i="5"/>
  <c r="H119" i="5"/>
  <c r="G119" i="5"/>
  <c r="F119" i="5"/>
  <c r="R133" i="5"/>
  <c r="Q133" i="5"/>
  <c r="H133" i="5"/>
  <c r="G133" i="5"/>
  <c r="F133" i="5"/>
  <c r="R125" i="5"/>
  <c r="Q125" i="5"/>
  <c r="H125" i="5"/>
  <c r="G125" i="5"/>
  <c r="F125" i="5"/>
  <c r="R118" i="5"/>
  <c r="Q118" i="5"/>
  <c r="H118" i="5"/>
  <c r="G118" i="5"/>
  <c r="F118" i="5"/>
  <c r="R114" i="5"/>
  <c r="Q114" i="5"/>
  <c r="H114" i="5"/>
  <c r="G114" i="5"/>
  <c r="F114" i="5"/>
  <c r="R113" i="5"/>
  <c r="Q113" i="5"/>
  <c r="H113" i="5"/>
  <c r="G113" i="5"/>
  <c r="F113" i="5"/>
  <c r="R108" i="5"/>
  <c r="Q108" i="5"/>
  <c r="H108" i="5"/>
  <c r="G108" i="5"/>
  <c r="F108" i="5"/>
  <c r="R104" i="5"/>
  <c r="Q104" i="5"/>
  <c r="H104" i="5"/>
  <c r="G104" i="5"/>
  <c r="F104" i="5"/>
  <c r="R100" i="5"/>
  <c r="Q100" i="5"/>
  <c r="H100" i="5"/>
  <c r="G100" i="5"/>
  <c r="F100" i="5"/>
  <c r="R98" i="5"/>
  <c r="Q98" i="5"/>
  <c r="H98" i="5"/>
  <c r="G98" i="5"/>
  <c r="F98" i="5"/>
  <c r="R93" i="5"/>
  <c r="Q93" i="5"/>
  <c r="H93" i="5"/>
  <c r="G93" i="5"/>
  <c r="F93" i="5"/>
  <c r="R112" i="5"/>
  <c r="Q112" i="5"/>
  <c r="H112" i="5"/>
  <c r="G112" i="5"/>
  <c r="F112" i="5"/>
  <c r="R107" i="5"/>
  <c r="Q107" i="5"/>
  <c r="H107" i="5"/>
  <c r="G107" i="5"/>
  <c r="F107" i="5"/>
  <c r="R103" i="5"/>
  <c r="Q103" i="5"/>
  <c r="H103" i="5"/>
  <c r="G103" i="5"/>
  <c r="F103" i="5"/>
  <c r="R97" i="5"/>
  <c r="Q97" i="5"/>
  <c r="H97" i="5"/>
  <c r="G97" i="5"/>
  <c r="F97" i="5"/>
  <c r="R92" i="5"/>
  <c r="Q92" i="5"/>
  <c r="H92" i="5"/>
  <c r="G92" i="5"/>
  <c r="F92" i="5"/>
  <c r="R111" i="5"/>
  <c r="Q111" i="5"/>
  <c r="H111" i="5"/>
  <c r="G111" i="5"/>
  <c r="F111" i="5"/>
  <c r="R106" i="5"/>
  <c r="Q106" i="5"/>
  <c r="H106" i="5"/>
  <c r="G106" i="5"/>
  <c r="F106" i="5"/>
  <c r="R102" i="5"/>
  <c r="Q102" i="5"/>
  <c r="H102" i="5"/>
  <c r="G102" i="5"/>
  <c r="F102" i="5"/>
  <c r="R96" i="5"/>
  <c r="Q96" i="5"/>
  <c r="H96" i="5"/>
  <c r="G96" i="5"/>
  <c r="F96" i="5"/>
  <c r="R91" i="5"/>
  <c r="Q91" i="5"/>
  <c r="H91" i="5"/>
  <c r="G91" i="5"/>
  <c r="F91" i="5"/>
  <c r="R110" i="5"/>
  <c r="Q110" i="5"/>
  <c r="H110" i="5"/>
  <c r="G110" i="5"/>
  <c r="F110" i="5"/>
  <c r="R105" i="5"/>
  <c r="Q105" i="5"/>
  <c r="H105" i="5"/>
  <c r="G105" i="5"/>
  <c r="F105" i="5"/>
  <c r="R99" i="5"/>
  <c r="Q99" i="5"/>
  <c r="H99" i="5"/>
  <c r="G99" i="5"/>
  <c r="F99" i="5"/>
  <c r="R95" i="5"/>
  <c r="Q95" i="5"/>
  <c r="H95" i="5"/>
  <c r="G95" i="5"/>
  <c r="F95" i="5"/>
  <c r="R109" i="5"/>
  <c r="Q109" i="5"/>
  <c r="H109" i="5"/>
  <c r="G109" i="5"/>
  <c r="F109" i="5"/>
  <c r="R101" i="5"/>
  <c r="Q101" i="5"/>
  <c r="H101" i="5"/>
  <c r="G101" i="5"/>
  <c r="F101" i="5"/>
  <c r="R94" i="5"/>
  <c r="Q94" i="5"/>
  <c r="H94" i="5"/>
  <c r="G94" i="5"/>
  <c r="F94" i="5"/>
  <c r="R90" i="5"/>
  <c r="Q90" i="5"/>
  <c r="H90" i="5"/>
  <c r="G90" i="5"/>
  <c r="F90" i="5"/>
  <c r="R89" i="5"/>
  <c r="Q89" i="5"/>
  <c r="H89" i="5"/>
  <c r="G89" i="5"/>
  <c r="F89" i="5"/>
  <c r="R84" i="5"/>
  <c r="Q84" i="5"/>
  <c r="H84" i="5"/>
  <c r="G84" i="5"/>
  <c r="F84" i="5"/>
  <c r="R80" i="5"/>
  <c r="Q80" i="5"/>
  <c r="H80" i="5"/>
  <c r="G80" i="5"/>
  <c r="F80" i="5"/>
  <c r="R76" i="5"/>
  <c r="Q76" i="5"/>
  <c r="H76" i="5"/>
  <c r="G76" i="5"/>
  <c r="F76" i="5"/>
  <c r="R74" i="5"/>
  <c r="Q74" i="5"/>
  <c r="H74" i="5"/>
  <c r="G74" i="5"/>
  <c r="F74" i="5"/>
  <c r="R69" i="5"/>
  <c r="Q69" i="5"/>
  <c r="H69" i="5"/>
  <c r="G69" i="5"/>
  <c r="F69" i="5"/>
  <c r="R88" i="5"/>
  <c r="Q88" i="5"/>
  <c r="H88" i="5"/>
  <c r="G88" i="5"/>
  <c r="F88" i="5"/>
  <c r="R83" i="5"/>
  <c r="Q83" i="5"/>
  <c r="H83" i="5"/>
  <c r="G83" i="5"/>
  <c r="F83" i="5"/>
  <c r="R79" i="5"/>
  <c r="Q79" i="5"/>
  <c r="H79" i="5"/>
  <c r="G79" i="5"/>
  <c r="F79" i="5"/>
  <c r="R73" i="5"/>
  <c r="Q73" i="5"/>
  <c r="H73" i="5"/>
  <c r="G73" i="5"/>
  <c r="F73" i="5"/>
  <c r="R68" i="5"/>
  <c r="Q68" i="5"/>
  <c r="H68" i="5"/>
  <c r="G68" i="5"/>
  <c r="F68" i="5"/>
  <c r="R87" i="5"/>
  <c r="Q87" i="5"/>
  <c r="H87" i="5"/>
  <c r="G87" i="5"/>
  <c r="F87" i="5"/>
  <c r="R82" i="5"/>
  <c r="Q82" i="5"/>
  <c r="H82" i="5"/>
  <c r="G82" i="5"/>
  <c r="F82" i="5"/>
  <c r="R78" i="5"/>
  <c r="Q78" i="5"/>
  <c r="H78" i="5"/>
  <c r="G78" i="5"/>
  <c r="F78" i="5"/>
  <c r="R72" i="5"/>
  <c r="Q72" i="5"/>
  <c r="H72" i="5"/>
  <c r="G72" i="5"/>
  <c r="F72" i="5"/>
  <c r="R67" i="5"/>
  <c r="Q67" i="5"/>
  <c r="H67" i="5"/>
  <c r="G67" i="5"/>
  <c r="F67" i="5"/>
  <c r="R86" i="5"/>
  <c r="Q86" i="5"/>
  <c r="H86" i="5"/>
  <c r="G86" i="5"/>
  <c r="F86" i="5"/>
  <c r="R81" i="5"/>
  <c r="Q81" i="5"/>
  <c r="H81" i="5"/>
  <c r="G81" i="5"/>
  <c r="F81" i="5"/>
  <c r="R75" i="5"/>
  <c r="Q75" i="5"/>
  <c r="H75" i="5"/>
  <c r="G75" i="5"/>
  <c r="F75" i="5"/>
  <c r="R71" i="5"/>
  <c r="Q71" i="5"/>
  <c r="H71" i="5"/>
  <c r="G71" i="5"/>
  <c r="F71" i="5"/>
  <c r="R85" i="5"/>
  <c r="Q85" i="5"/>
  <c r="H85" i="5"/>
  <c r="G85" i="5"/>
  <c r="F85" i="5"/>
  <c r="R77" i="5"/>
  <c r="Q77" i="5"/>
  <c r="H77" i="5"/>
  <c r="G77" i="5"/>
  <c r="F77" i="5"/>
  <c r="R70" i="5"/>
  <c r="Q70" i="5"/>
  <c r="H70" i="5"/>
  <c r="G70" i="5"/>
  <c r="F70" i="5"/>
  <c r="R66" i="5"/>
  <c r="Q66" i="5"/>
  <c r="H66" i="5"/>
  <c r="G66" i="5"/>
  <c r="F66" i="5"/>
  <c r="R65" i="5"/>
  <c r="Q65" i="5"/>
  <c r="H65" i="5"/>
  <c r="G65" i="5"/>
  <c r="F65" i="5"/>
  <c r="R60" i="5"/>
  <c r="Q60" i="5"/>
  <c r="H60" i="5"/>
  <c r="G60" i="5"/>
  <c r="F60" i="5"/>
  <c r="R55" i="5"/>
  <c r="Q55" i="5"/>
  <c r="H55" i="5"/>
  <c r="G55" i="5"/>
  <c r="F55" i="5"/>
  <c r="R50" i="5"/>
  <c r="Q50" i="5"/>
  <c r="H50" i="5"/>
  <c r="G50" i="5"/>
  <c r="F50" i="5"/>
  <c r="R45" i="5"/>
  <c r="Q45" i="5"/>
  <c r="H45" i="5"/>
  <c r="G45" i="5"/>
  <c r="F45" i="5"/>
  <c r="R40" i="5"/>
  <c r="Q40" i="5"/>
  <c r="H40" i="5"/>
  <c r="G40" i="5"/>
  <c r="F40" i="5"/>
  <c r="R64" i="5"/>
  <c r="Q64" i="5"/>
  <c r="H64" i="5"/>
  <c r="G64" i="5"/>
  <c r="F64" i="5"/>
  <c r="R59" i="5"/>
  <c r="Q59" i="5"/>
  <c r="H59" i="5"/>
  <c r="G59" i="5"/>
  <c r="F59" i="5"/>
  <c r="R54" i="5"/>
  <c r="Q54" i="5"/>
  <c r="H54" i="5"/>
  <c r="G54" i="5"/>
  <c r="F54" i="5"/>
  <c r="R49" i="5"/>
  <c r="Q49" i="5"/>
  <c r="H49" i="5"/>
  <c r="G49" i="5"/>
  <c r="F49" i="5"/>
  <c r="R44" i="5"/>
  <c r="Q44" i="5"/>
  <c r="H44" i="5"/>
  <c r="G44" i="5"/>
  <c r="F44" i="5"/>
  <c r="R39" i="5"/>
  <c r="Q39" i="5"/>
  <c r="H39" i="5"/>
  <c r="G39" i="5"/>
  <c r="F39" i="5"/>
  <c r="R63" i="5"/>
  <c r="Q63" i="5"/>
  <c r="H63" i="5"/>
  <c r="G63" i="5"/>
  <c r="F63" i="5"/>
  <c r="R58" i="5"/>
  <c r="Q58" i="5"/>
  <c r="H58" i="5"/>
  <c r="G58" i="5"/>
  <c r="F58" i="5"/>
  <c r="R53" i="5"/>
  <c r="Q53" i="5"/>
  <c r="H53" i="5"/>
  <c r="G53" i="5"/>
  <c r="F53" i="5"/>
  <c r="R48" i="5"/>
  <c r="Q48" i="5"/>
  <c r="H48" i="5"/>
  <c r="G48" i="5"/>
  <c r="F48" i="5"/>
  <c r="R43" i="5"/>
  <c r="Q43" i="5"/>
  <c r="H43" i="5"/>
  <c r="G43" i="5"/>
  <c r="F43" i="5"/>
  <c r="R38" i="5"/>
  <c r="Q38" i="5"/>
  <c r="H38" i="5"/>
  <c r="G38" i="5"/>
  <c r="F38" i="5"/>
  <c r="R62" i="5"/>
  <c r="Q62" i="5"/>
  <c r="H62" i="5"/>
  <c r="G62" i="5"/>
  <c r="F62" i="5"/>
  <c r="R57" i="5"/>
  <c r="Q57" i="5"/>
  <c r="H57" i="5"/>
  <c r="G57" i="5"/>
  <c r="F57" i="5"/>
  <c r="R52" i="5"/>
  <c r="Q52" i="5"/>
  <c r="H52" i="5"/>
  <c r="G52" i="5"/>
  <c r="F52" i="5"/>
  <c r="R47" i="5"/>
  <c r="Q47" i="5"/>
  <c r="H47" i="5"/>
  <c r="G47" i="5"/>
  <c r="F47" i="5"/>
  <c r="R42" i="5"/>
  <c r="Q42" i="5"/>
  <c r="H42" i="5"/>
  <c r="G42" i="5"/>
  <c r="F42" i="5"/>
  <c r="R37" i="5"/>
  <c r="Q37" i="5"/>
  <c r="H37" i="5"/>
  <c r="G37" i="5"/>
  <c r="F37" i="5"/>
  <c r="R61" i="5"/>
  <c r="Q61" i="5"/>
  <c r="H61" i="5"/>
  <c r="G61" i="5"/>
  <c r="F61" i="5"/>
  <c r="R56" i="5"/>
  <c r="Q56" i="5"/>
  <c r="H56" i="5"/>
  <c r="G56" i="5"/>
  <c r="F56" i="5"/>
  <c r="R51" i="5"/>
  <c r="Q51" i="5"/>
  <c r="H51" i="5"/>
  <c r="G51" i="5"/>
  <c r="F51" i="5"/>
  <c r="R46" i="5"/>
  <c r="Q46" i="5"/>
  <c r="H46" i="5"/>
  <c r="G46" i="5"/>
  <c r="F46" i="5"/>
  <c r="R41" i="5"/>
  <c r="Q41" i="5"/>
  <c r="H41" i="5"/>
  <c r="G41" i="5"/>
  <c r="F41" i="5"/>
  <c r="R36" i="5"/>
  <c r="Q36" i="5"/>
  <c r="H36" i="5"/>
  <c r="G36" i="5"/>
  <c r="F36" i="5"/>
  <c r="F44" i="1" l="1"/>
  <c r="G44" i="1"/>
  <c r="F45" i="1"/>
  <c r="G45" i="1"/>
  <c r="F46" i="1"/>
  <c r="G46" i="1"/>
  <c r="F47" i="1"/>
  <c r="G47" i="1"/>
  <c r="F48" i="1"/>
  <c r="G48" i="1"/>
  <c r="F50" i="1"/>
  <c r="G50" i="1"/>
  <c r="F52" i="1"/>
  <c r="G52" i="1"/>
  <c r="F53" i="1"/>
  <c r="G53" i="1"/>
  <c r="F54" i="1"/>
  <c r="G54" i="1"/>
  <c r="G43" i="1"/>
  <c r="F43" i="1"/>
  <c r="AQ15" i="2" l="1"/>
  <c r="AP15" i="2"/>
  <c r="AO15" i="2"/>
  <c r="AN15" i="2"/>
  <c r="AM15" i="2"/>
  <c r="AL15" i="2"/>
  <c r="AM9" i="2"/>
  <c r="AN9" i="2"/>
  <c r="AO9" i="2"/>
  <c r="AP9" i="2"/>
  <c r="AQ9" i="2"/>
  <c r="AL9" i="2"/>
  <c r="AB38" i="1" l="1"/>
  <c r="AC37" i="1"/>
  <c r="AB37" i="1"/>
  <c r="AC36" i="1"/>
  <c r="AB36" i="1"/>
  <c r="AC35" i="1"/>
  <c r="AB35" i="1"/>
  <c r="AC34" i="1"/>
  <c r="AB34" i="1"/>
  <c r="AC33" i="1"/>
  <c r="AB33" i="1"/>
  <c r="AC32" i="1"/>
  <c r="AB32" i="1"/>
  <c r="Z38" i="1"/>
  <c r="Y38" i="1"/>
  <c r="Z37" i="1"/>
  <c r="Y37" i="1"/>
  <c r="Z36" i="1"/>
  <c r="Y36" i="1"/>
  <c r="Z35" i="1"/>
  <c r="Y35" i="1"/>
  <c r="Z34" i="1"/>
  <c r="Y34" i="1"/>
  <c r="Z33" i="1"/>
  <c r="Y33" i="1"/>
  <c r="Z32" i="1"/>
  <c r="Y32" i="1"/>
  <c r="Z31" i="1"/>
  <c r="Y31" i="1"/>
  <c r="W31" i="1"/>
  <c r="W32" i="1"/>
  <c r="W33" i="1"/>
  <c r="W34" i="1"/>
  <c r="W35" i="1"/>
  <c r="W36" i="1"/>
  <c r="W37" i="1"/>
  <c r="W38" i="1"/>
  <c r="V32" i="1"/>
  <c r="V33" i="1"/>
  <c r="V34" i="1"/>
  <c r="V35" i="1"/>
  <c r="V36" i="1"/>
  <c r="V37" i="1"/>
  <c r="V38" i="1"/>
  <c r="V31" i="1"/>
  <c r="AA38" i="1"/>
  <c r="AA37" i="1"/>
  <c r="AA36" i="1"/>
  <c r="AA35" i="1"/>
  <c r="AA34" i="1"/>
  <c r="AA33" i="1"/>
  <c r="X38" i="1"/>
  <c r="X37" i="1"/>
  <c r="X36" i="1"/>
  <c r="X35" i="1"/>
  <c r="X34" i="1"/>
  <c r="X33" i="1"/>
  <c r="U33" i="1"/>
  <c r="U34" i="1"/>
  <c r="U35" i="1"/>
  <c r="U36" i="1"/>
  <c r="U37" i="1"/>
  <c r="U38" i="1"/>
  <c r="G32" i="1"/>
  <c r="G33" i="1" s="1"/>
  <c r="G34" i="1" s="1"/>
  <c r="G35" i="1" s="1"/>
  <c r="G36" i="1" s="1"/>
  <c r="G37" i="1" s="1"/>
  <c r="G38" i="1" s="1"/>
  <c r="Z28" i="1" l="1"/>
  <c r="Z27" i="1"/>
  <c r="Z26" i="1"/>
  <c r="Z25" i="1"/>
  <c r="Z24" i="1"/>
  <c r="Z23" i="1"/>
  <c r="X28" i="1"/>
  <c r="X27" i="1"/>
  <c r="X26" i="1"/>
  <c r="X25" i="1"/>
  <c r="X24" i="1"/>
  <c r="X23" i="1"/>
  <c r="V23" i="1"/>
  <c r="V24" i="1"/>
  <c r="V25" i="1"/>
  <c r="V26" i="1"/>
  <c r="V27" i="1"/>
  <c r="V28" i="1"/>
  <c r="Y28" i="1"/>
  <c r="Y27" i="1"/>
  <c r="Y26" i="1"/>
  <c r="Y25" i="1"/>
  <c r="Y24" i="1"/>
  <c r="Y23" i="1"/>
  <c r="Y22" i="1"/>
  <c r="Y21" i="1"/>
  <c r="W28" i="1"/>
  <c r="W27" i="1"/>
  <c r="W26" i="1"/>
  <c r="W25" i="1"/>
  <c r="W24" i="1"/>
  <c r="W23" i="1"/>
  <c r="W22" i="1"/>
  <c r="W21" i="1"/>
  <c r="U27" i="1"/>
  <c r="U28" i="1"/>
  <c r="U22" i="1"/>
  <c r="U23" i="1"/>
  <c r="U24" i="1"/>
  <c r="U25" i="1"/>
  <c r="U26" i="1"/>
  <c r="U21" i="1"/>
  <c r="G22" i="1"/>
  <c r="G23" i="1" s="1"/>
  <c r="G24" i="1" s="1"/>
  <c r="G25" i="1" s="1"/>
  <c r="G26" i="1" s="1"/>
  <c r="G27" i="1" s="1"/>
  <c r="G28" i="1" s="1"/>
  <c r="AE17" i="1" l="1"/>
  <c r="AD17" i="1"/>
  <c r="AE16" i="1"/>
  <c r="AD16" i="1"/>
  <c r="AE15" i="1"/>
  <c r="AD15" i="1"/>
  <c r="AE14" i="1"/>
  <c r="AD14" i="1"/>
  <c r="AB17" i="1"/>
  <c r="AA17" i="1"/>
  <c r="Z17" i="1"/>
  <c r="AB16" i="1"/>
  <c r="AA16" i="1"/>
  <c r="Z16" i="1"/>
  <c r="AB15" i="1"/>
  <c r="AA15" i="1"/>
  <c r="Z15" i="1"/>
  <c r="AB14" i="1"/>
  <c r="AA14" i="1"/>
  <c r="Z14" i="1"/>
  <c r="W14" i="1"/>
  <c r="X14" i="1"/>
  <c r="W15" i="1"/>
  <c r="X15" i="1"/>
  <c r="W16" i="1"/>
  <c r="X16" i="1"/>
  <c r="W17" i="1"/>
  <c r="X17" i="1"/>
  <c r="V14" i="1"/>
  <c r="V15" i="1"/>
  <c r="V16" i="1"/>
  <c r="V17" i="1"/>
  <c r="AF17" i="1"/>
  <c r="AF16" i="1"/>
  <c r="AF15" i="1"/>
  <c r="AF14" i="1"/>
  <c r="AC18" i="1"/>
  <c r="AC17" i="1"/>
  <c r="AC16" i="1"/>
  <c r="AC15" i="1"/>
  <c r="AC14" i="1"/>
  <c r="AC13" i="1"/>
  <c r="Y18" i="1"/>
  <c r="Y17" i="1"/>
  <c r="Y16" i="1"/>
  <c r="Y15" i="1"/>
  <c r="Y14" i="1"/>
  <c r="Y13" i="1"/>
  <c r="U6" i="1"/>
  <c r="X6" i="1"/>
  <c r="Y6" i="1"/>
  <c r="AA6" i="1"/>
  <c r="AB6" i="1"/>
  <c r="U7" i="1"/>
  <c r="V7" i="1"/>
  <c r="W7" i="1"/>
  <c r="X7" i="1"/>
  <c r="Y7" i="1"/>
  <c r="AA7" i="1"/>
  <c r="AB7" i="1"/>
  <c r="AC7" i="1"/>
  <c r="U8" i="1"/>
  <c r="V8" i="1"/>
  <c r="W8" i="1"/>
  <c r="X8" i="1"/>
  <c r="Y8" i="1"/>
  <c r="Z8" i="1"/>
  <c r="AA8" i="1"/>
  <c r="AB8" i="1"/>
  <c r="AC8" i="1"/>
  <c r="U9" i="1"/>
  <c r="V9" i="1"/>
  <c r="W9" i="1"/>
  <c r="X9" i="1"/>
  <c r="Y9" i="1"/>
  <c r="Z9" i="1"/>
  <c r="AA9" i="1"/>
  <c r="AB9" i="1"/>
  <c r="AC9" i="1"/>
  <c r="U10" i="1"/>
  <c r="V10" i="1"/>
  <c r="X10" i="1"/>
  <c r="Y10" i="1"/>
  <c r="Z10" i="1"/>
  <c r="AA10" i="1"/>
  <c r="AB10" i="1"/>
  <c r="AC10" i="1"/>
  <c r="U5" i="1"/>
  <c r="U14" i="1"/>
  <c r="U15" i="1"/>
  <c r="U16" i="1"/>
  <c r="U17" i="1"/>
  <c r="U18" i="1"/>
  <c r="U13" i="1"/>
  <c r="G14" i="1"/>
  <c r="G15" i="1" s="1"/>
  <c r="G16" i="1" s="1"/>
  <c r="G17" i="1" s="1"/>
  <c r="G18" i="1" s="1"/>
  <c r="G6" i="1" l="1"/>
  <c r="G7" i="1" s="1"/>
  <c r="G8" i="1" s="1"/>
  <c r="G9" i="1" s="1"/>
  <c r="G10" i="1" s="1"/>
</calcChain>
</file>

<file path=xl/sharedStrings.xml><?xml version="1.0" encoding="utf-8"?>
<sst xmlns="http://schemas.openxmlformats.org/spreadsheetml/2006/main" count="2063" uniqueCount="301">
  <si>
    <t>Data summary</t>
  </si>
  <si>
    <t>[Agonist] vs. normalized response</t>
  </si>
  <si>
    <t>Best-fit values</t>
  </si>
  <si>
    <t>EC50</t>
  </si>
  <si>
    <t>logEC50</t>
  </si>
  <si>
    <t>95% CI (profile likelihood)</t>
  </si>
  <si>
    <t>Goodness of Fit</t>
  </si>
  <si>
    <t>Degrees of Freedom</t>
  </si>
  <si>
    <t>R squared</t>
  </si>
  <si>
    <t>Sum of Squares</t>
  </si>
  <si>
    <t>Sy.x</t>
  </si>
  <si>
    <t>Constraints</t>
  </si>
  <si>
    <t>EC50 &gt; 0</t>
  </si>
  <si>
    <t>Number of points</t>
  </si>
  <si>
    <t># of X values</t>
  </si>
  <si>
    <t># Y values analyzed</t>
  </si>
  <si>
    <t>EC50 values (E:T ratio)</t>
  </si>
  <si>
    <t>donor</t>
  </si>
  <si>
    <t>Normality test</t>
  </si>
  <si>
    <t>Shapiro-Wilk test</t>
  </si>
  <si>
    <t>W</t>
  </si>
  <si>
    <t>P value</t>
  </si>
  <si>
    <t>Passed normality test (alpha=0.05)?</t>
  </si>
  <si>
    <t>No</t>
  </si>
  <si>
    <t>P value summary</t>
  </si>
  <si>
    <t>Statistical analysis</t>
  </si>
  <si>
    <t>Significantly different (P &lt; 0.05)?</t>
  </si>
  <si>
    <t>Yes</t>
  </si>
  <si>
    <t>One- or two-tailed P value?</t>
  </si>
  <si>
    <t>Two-tailed</t>
  </si>
  <si>
    <t>Number of pairs</t>
  </si>
  <si>
    <t>A</t>
  </si>
  <si>
    <t>B</t>
  </si>
  <si>
    <t>C</t>
  </si>
  <si>
    <t>D</t>
  </si>
  <si>
    <t>E</t>
  </si>
  <si>
    <t>F</t>
  </si>
  <si>
    <t>pos CT</t>
  </si>
  <si>
    <t>neg CT</t>
  </si>
  <si>
    <t>#4</t>
  </si>
  <si>
    <t>#1</t>
  </si>
  <si>
    <t>#5</t>
  </si>
  <si>
    <t>PC046d donor #1 #4 #5</t>
  </si>
  <si>
    <t>Resazurin absorbance values</t>
  </si>
  <si>
    <t>% cytotoxicity</t>
  </si>
  <si>
    <t>1d5%</t>
  </si>
  <si>
    <t>1d1%</t>
  </si>
  <si>
    <t>#04</t>
  </si>
  <si>
    <t>#8</t>
  </si>
  <si>
    <t>#14</t>
  </si>
  <si>
    <t>#15</t>
  </si>
  <si>
    <t>PC046e donor #04 #8 #14 #15</t>
  </si>
  <si>
    <t>plate1</t>
  </si>
  <si>
    <t>plate2</t>
  </si>
  <si>
    <t>#3</t>
  </si>
  <si>
    <t>PC046f</t>
  </si>
  <si>
    <t>#9</t>
  </si>
  <si>
    <t>PC046f donor #03 #9</t>
  </si>
  <si>
    <t>#7</t>
  </si>
  <si>
    <t>#16</t>
  </si>
  <si>
    <t>#17</t>
  </si>
  <si>
    <t>PC046d</t>
  </si>
  <si>
    <t>PC046e</t>
  </si>
  <si>
    <t>PC046g</t>
  </si>
  <si>
    <t>outlier determined with ROUT method (Q=1%)</t>
  </si>
  <si>
    <t>0.1827 to 0.2689</t>
  </si>
  <si>
    <t>0.1871 to 0.2760</t>
  </si>
  <si>
    <t>0.1288 to 0.1879</t>
  </si>
  <si>
    <t>-0.7382 to -0.5703</t>
  </si>
  <si>
    <t>-0.7280 to -0.5591</t>
  </si>
  <si>
    <t>-0.8902 to -0.7261</t>
  </si>
  <si>
    <t>*</t>
  </si>
  <si>
    <t>t, df</t>
  </si>
  <si>
    <t>t=2.593, df=9</t>
  </si>
  <si>
    <t>ns</t>
  </si>
  <si>
    <t>t=1.143, df=8</t>
  </si>
  <si>
    <t>Paired t test vs 21%</t>
  </si>
  <si>
    <t>PC046g donor #07 #16 #17</t>
  </si>
  <si>
    <t>IFNg  (pg/ml)</t>
  </si>
  <si>
    <t>CD19 CAR</t>
  </si>
  <si>
    <t>%cytotox</t>
  </si>
  <si>
    <t>RAJI counts</t>
  </si>
  <si>
    <t>5%1d</t>
  </si>
  <si>
    <t>1%1d</t>
  </si>
  <si>
    <t>LK010c (E:T ratio = 0.5)</t>
  </si>
  <si>
    <t>LK010d (E:T ratio = 0.5)</t>
  </si>
  <si>
    <t>Cytotoxicity assay with CD19 CAR T cells</t>
  </si>
  <si>
    <t>ELISA</t>
  </si>
  <si>
    <t>VC (RQR8 alone)</t>
  </si>
  <si>
    <t>t=2.481, df=3</t>
  </si>
  <si>
    <t>P value vs 21%</t>
  </si>
  <si>
    <t>t=3.377, df=3</t>
  </si>
  <si>
    <t>T cell #\donor</t>
  </si>
  <si>
    <t>Tumour volume summary</t>
  </si>
  <si>
    <t>HER2_21</t>
  </si>
  <si>
    <t>Noact</t>
  </si>
  <si>
    <t>NSG67</t>
  </si>
  <si>
    <t>NSG71</t>
  </si>
  <si>
    <t>NSG72</t>
  </si>
  <si>
    <t>NSG83</t>
  </si>
  <si>
    <t>NSG84</t>
  </si>
  <si>
    <t>NSG86</t>
  </si>
  <si>
    <t>NSG89</t>
  </si>
  <si>
    <t>NSG90</t>
  </si>
  <si>
    <t>NSG93</t>
  </si>
  <si>
    <t>NSG66</t>
  </si>
  <si>
    <t>NSG75</t>
  </si>
  <si>
    <t>NSG77</t>
  </si>
  <si>
    <t>NSG78</t>
  </si>
  <si>
    <t>NSG81</t>
  </si>
  <si>
    <t>NSG85</t>
  </si>
  <si>
    <t>NSG76</t>
  </si>
  <si>
    <t>NSG82</t>
  </si>
  <si>
    <t>NSG87</t>
  </si>
  <si>
    <t>NSG91</t>
  </si>
  <si>
    <t>Exponential (Malthusian) growth</t>
  </si>
  <si>
    <t>21% DMSO CT</t>
  </si>
  <si>
    <t>NoACT</t>
  </si>
  <si>
    <t>FG</t>
  </si>
  <si>
    <t>Y0</t>
  </si>
  <si>
    <t>k</t>
  </si>
  <si>
    <t>DoublingTime</t>
  </si>
  <si>
    <t>T CELLS</t>
  </si>
  <si>
    <t>Survival analysis</t>
  </si>
  <si>
    <t>700mm3</t>
  </si>
  <si>
    <t>21 DMSO CT</t>
  </si>
  <si>
    <t>Raw data</t>
  </si>
  <si>
    <t>#</t>
  </si>
  <si>
    <t>Ear#</t>
  </si>
  <si>
    <t>Cage</t>
  </si>
  <si>
    <t>Date</t>
  </si>
  <si>
    <t>Age (w)</t>
  </si>
  <si>
    <t>Day (0=tumor injection)</t>
  </si>
  <si>
    <t>Day (0=ACT)</t>
  </si>
  <si>
    <t>Group</t>
  </si>
  <si>
    <t>Auto-ID</t>
  </si>
  <si>
    <t>Cage-ID</t>
  </si>
  <si>
    <t>Weight</t>
  </si>
  <si>
    <t>Tumor (a)</t>
  </si>
  <si>
    <t>Tumor (b)</t>
  </si>
  <si>
    <t>Weight change (%)</t>
  </si>
  <si>
    <t>Tumor vol (mm3)</t>
  </si>
  <si>
    <t>NSG65</t>
  </si>
  <si>
    <t>NSG68</t>
  </si>
  <si>
    <t>NSG69</t>
  </si>
  <si>
    <t>NSG70</t>
  </si>
  <si>
    <t>NSG73</t>
  </si>
  <si>
    <t>NSG74</t>
  </si>
  <si>
    <t>NSG79</t>
  </si>
  <si>
    <t>NSG80</t>
  </si>
  <si>
    <t>NSG88</t>
  </si>
  <si>
    <t>NSG92</t>
  </si>
  <si>
    <t>NSG94</t>
  </si>
  <si>
    <t>CT</t>
  </si>
  <si>
    <t>NoT</t>
  </si>
  <si>
    <t>HER2_1</t>
  </si>
  <si>
    <t>Act1%</t>
  </si>
  <si>
    <t>day0= ACT</t>
  </si>
  <si>
    <t>1%1day DMSO</t>
  </si>
  <si>
    <t>Comparison of Survival Curves</t>
  </si>
  <si>
    <t>Log-rank (Mantel-Cox) test</t>
  </si>
  <si>
    <t>Chi square</t>
  </si>
  <si>
    <t>df</t>
  </si>
  <si>
    <t>Are the survival curves sig different?</t>
  </si>
  <si>
    <t>Gehan-Breslow-Wilcoxon test</t>
  </si>
  <si>
    <t>Median survival</t>
  </si>
  <si>
    <t>CAR_21</t>
  </si>
  <si>
    <t>CAR_1</t>
  </si>
  <si>
    <t>Ratio (and its reciprocal)</t>
  </si>
  <si>
    <t>95% CI of ratio</t>
  </si>
  <si>
    <t>0.1654 to 2.257</t>
  </si>
  <si>
    <t>Hazard Ratio (Mantel-Haenszel)</t>
  </si>
  <si>
    <t>A/B</t>
  </si>
  <si>
    <t>1.063 to 11.65</t>
  </si>
  <si>
    <t>Hazard Ratio (logrank)</t>
  </si>
  <si>
    <t>1.094 to 10.56</t>
  </si>
  <si>
    <t>Sample:</t>
  </si>
  <si>
    <t>mouse CD45 counts</t>
  </si>
  <si>
    <t>human CD45 counts</t>
  </si>
  <si>
    <t>count</t>
  </si>
  <si>
    <t xml:space="preserve"> CCR7- , CD45RO+</t>
  </si>
  <si>
    <t>mouse CD45</t>
  </si>
  <si>
    <t>human CD45</t>
  </si>
  <si>
    <t>RQR8+</t>
  </si>
  <si>
    <t>PC075b_A0_001.fcs</t>
  </si>
  <si>
    <t>PC075b_A2_003.fcs</t>
  </si>
  <si>
    <t>PC075b_A3_004.fcs</t>
  </si>
  <si>
    <t>PC075b_B1_005.fcs</t>
  </si>
  <si>
    <t>PC075b_B2_006.fcs</t>
  </si>
  <si>
    <t>PC075b_C1_008.fcs</t>
  </si>
  <si>
    <t>PC075b_D0_011.fcs</t>
  </si>
  <si>
    <t>PC075b_D2_013.fcs</t>
  </si>
  <si>
    <t>PC075b_D3_014.fcs</t>
  </si>
  <si>
    <t>PC075b_D4_015.fcs</t>
  </si>
  <si>
    <t>PC075b_E1_017.fcs</t>
  </si>
  <si>
    <t>PC075b_E2_018.fcs</t>
  </si>
  <si>
    <t>PC075b_E3_019.fcs</t>
  </si>
  <si>
    <t>PC075b_E4_020.fcs</t>
  </si>
  <si>
    <t>PC075b_F0_021.fcs</t>
  </si>
  <si>
    <t>PC075b_F1_022.fcs</t>
  </si>
  <si>
    <t>PC075b_F2_023.fcs</t>
  </si>
  <si>
    <t>PC075b_F3_024.fcs</t>
  </si>
  <si>
    <t>PC075b_F4_025.fcs</t>
  </si>
  <si>
    <t>40uL of blood analysed</t>
  </si>
  <si>
    <t>10200 beads added per well</t>
  </si>
  <si>
    <t>cells/ml of blood</t>
  </si>
  <si>
    <t>% of RQR8+</t>
  </si>
  <si>
    <t>beads counts</t>
  </si>
  <si>
    <r>
      <t>21%O</t>
    </r>
    <r>
      <rPr>
        <b/>
        <vertAlign val="subscript"/>
        <sz val="10"/>
        <rFont val="Arial"/>
        <family val="2"/>
      </rPr>
      <t>2</t>
    </r>
  </si>
  <si>
    <r>
      <t>1d 1%O</t>
    </r>
    <r>
      <rPr>
        <b/>
        <vertAlign val="subscript"/>
        <sz val="10"/>
        <rFont val="Arial"/>
        <family val="2"/>
      </rPr>
      <t>2</t>
    </r>
  </si>
  <si>
    <t>%CD45RO+CCR7-</t>
  </si>
  <si>
    <t>RQR8+ counts per ml of blood</t>
  </si>
  <si>
    <t>Exact or approximate P value?</t>
  </si>
  <si>
    <t>Exact</t>
  </si>
  <si>
    <t>Sum of ranks in column A,B</t>
  </si>
  <si>
    <t>52.50 , 52.50</t>
  </si>
  <si>
    <t>Mann-Whitney U</t>
  </si>
  <si>
    <t>Mann Whitney test vs 21%</t>
  </si>
  <si>
    <t>51 , 54</t>
  </si>
  <si>
    <t>1:2 ET ratio</t>
  </si>
  <si>
    <t>IFNg (pg/ml)</t>
  </si>
  <si>
    <t>21% n1</t>
  </si>
  <si>
    <t>pg/ml</t>
  </si>
  <si>
    <t>21% n2</t>
  </si>
  <si>
    <t>21% n3</t>
  </si>
  <si>
    <t>21% n4</t>
  </si>
  <si>
    <t>21% n5</t>
  </si>
  <si>
    <t>21% n6</t>
  </si>
  <si>
    <t>1% n1</t>
  </si>
  <si>
    <t>1% n2</t>
  </si>
  <si>
    <t>1% n3</t>
  </si>
  <si>
    <t>1% n4</t>
  </si>
  <si>
    <t>1% n5</t>
  </si>
  <si>
    <t>1% n6</t>
  </si>
  <si>
    <t>STD curve</t>
  </si>
  <si>
    <t>1%1day</t>
  </si>
  <si>
    <t>Paired t test</t>
  </si>
  <si>
    <t>**</t>
  </si>
  <si>
    <t>t=5.930, df=5</t>
  </si>
  <si>
    <t>21%</t>
  </si>
  <si>
    <t>% Cytotox</t>
  </si>
  <si>
    <t>Control</t>
  </si>
  <si>
    <t>E:T ratio\donor</t>
  </si>
  <si>
    <t>Last 3 days hypoxic CAR-T cells</t>
  </si>
  <si>
    <t>1 day hypoxic T cells</t>
  </si>
  <si>
    <t>5% 1day</t>
  </si>
  <si>
    <t>1% 1 day</t>
  </si>
  <si>
    <t>First 3 days hypoxic CAR-T cells</t>
  </si>
  <si>
    <t>RQR8-CD19 CAR (RAJi counts)</t>
  </si>
  <si>
    <t>Vector control (RAJi counts)</t>
  </si>
  <si>
    <t>t=3.425, df=3</t>
  </si>
  <si>
    <t>Donor</t>
  </si>
  <si>
    <t>&lt;0.0001</t>
  </si>
  <si>
    <t>****</t>
  </si>
  <si>
    <t>***</t>
  </si>
  <si>
    <t>OT-I</t>
  </si>
  <si>
    <t>norm to beads</t>
  </si>
  <si>
    <t>per g of tumour</t>
  </si>
  <si>
    <t>c tube + tumor</t>
  </si>
  <si>
    <t>tumor</t>
  </si>
  <si>
    <t>#beads</t>
  </si>
  <si>
    <t>Act1</t>
  </si>
  <si>
    <t>Tube_001.fcs</t>
  </si>
  <si>
    <t>Tube_002.fcs</t>
  </si>
  <si>
    <t>Tube_003.fcs</t>
  </si>
  <si>
    <t>Tube_004.fcs</t>
  </si>
  <si>
    <t>Tube_005.fcs</t>
  </si>
  <si>
    <t>Tube_006.fcs</t>
  </si>
  <si>
    <t>Tube_007.fcs</t>
  </si>
  <si>
    <t>Tube_008.fcs</t>
  </si>
  <si>
    <t>Tube_009.fcs</t>
  </si>
  <si>
    <t>Tube_010.fcs</t>
  </si>
  <si>
    <t>Tube_011.fcs</t>
  </si>
  <si>
    <t>Tube_012.fcs</t>
  </si>
  <si>
    <t>Tube_013.fcs</t>
  </si>
  <si>
    <t>Tube_014.fcs</t>
  </si>
  <si>
    <t>Tube_016.fcs</t>
  </si>
  <si>
    <t>Tube_017.fcs</t>
  </si>
  <si>
    <t>Tube_018.fcs</t>
  </si>
  <si>
    <t>Tube_020.fcs</t>
  </si>
  <si>
    <t>Tube_023.fcs</t>
  </si>
  <si>
    <t>Tube_024.fcs</t>
  </si>
  <si>
    <t>Tube_027.fcs</t>
  </si>
  <si>
    <t>Tube_028.fcs</t>
  </si>
  <si>
    <t>Tube_029.fcs</t>
  </si>
  <si>
    <t>C tube weight (g)</t>
  </si>
  <si>
    <t>Condition</t>
  </si>
  <si>
    <t>per million CD45+</t>
  </si>
  <si>
    <t>CD45</t>
  </si>
  <si>
    <t>Resuspend tumour lysates according to tumour weight. E.g. 350mg of tumour resusoended in 350uL FACS buffer. Then, 200uL of each tumour suspension were taken for analysis</t>
  </si>
  <si>
    <t>RAW counts</t>
  </si>
  <si>
    <t>Added 21200 count beads per tube</t>
  </si>
  <si>
    <t>Mann Whitney test</t>
  </si>
  <si>
    <t>123 , 153</t>
  </si>
  <si>
    <t>per gram of tumour</t>
  </si>
  <si>
    <t>151 , 125</t>
  </si>
  <si>
    <t>Fig 6J</t>
  </si>
  <si>
    <t>Fig S6N</t>
  </si>
  <si>
    <t>Fig S6O</t>
  </si>
  <si>
    <t>124 , 152</t>
  </si>
  <si>
    <t>Tumour weight (mg)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</si>
</sst>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sz val="10"/>
      <color theme="0"/>
      <name val="Arial"/>
      <family val="2"/>
    </font>
    <font>
      <i/>
      <sz val="10"/>
      <color rgb="FF0000FF"/>
      <name val="Arial"/>
      <family val="2"/>
    </font>
    <font>
      <b/>
      <sz val="14"/>
      <color theme="0"/>
      <name val="Arial"/>
      <family val="2"/>
    </font>
    <font>
      <i/>
      <sz val="10"/>
      <color theme="1"/>
      <name val="Arial"/>
      <family val="2"/>
    </font>
    <font>
      <b/>
      <sz val="12"/>
      <color theme="0"/>
      <name val="Courier"/>
      <family val="1"/>
    </font>
    <font>
      <sz val="12"/>
      <name val="Courier"/>
      <family val="1"/>
    </font>
    <font>
      <sz val="12"/>
      <color theme="1"/>
      <name val="Courier"/>
      <family val="1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10"/>
      <color theme="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9">
    <xf numFmtId="0" fontId="0" fillId="0" borderId="0" xfId="0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5" fillId="0" borderId="0" xfId="0" applyFont="1"/>
    <xf numFmtId="0" fontId="5" fillId="0" borderId="5" xfId="0" applyFont="1" applyBorder="1"/>
    <xf numFmtId="0" fontId="0" fillId="2" borderId="6" xfId="0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6" xfId="0" applyFont="1" applyFill="1" applyBorder="1"/>
    <xf numFmtId="0" fontId="5" fillId="0" borderId="1" xfId="0" applyFont="1" applyBorder="1" applyAlignment="1">
      <alignment horizontal="left"/>
    </xf>
    <xf numFmtId="0" fontId="5" fillId="0" borderId="2" xfId="0" applyFont="1" applyBorder="1"/>
    <xf numFmtId="0" fontId="0" fillId="0" borderId="3" xfId="0" applyBorder="1"/>
    <xf numFmtId="0" fontId="0" fillId="0" borderId="5" xfId="0" applyBorder="1"/>
    <xf numFmtId="0" fontId="5" fillId="0" borderId="9" xfId="0" applyFont="1" applyBorder="1" applyAlignment="1">
      <alignment horizontal="left"/>
    </xf>
    <xf numFmtId="0" fontId="5" fillId="0" borderId="10" xfId="0" applyFont="1" applyBorder="1"/>
    <xf numFmtId="0" fontId="0" fillId="0" borderId="11" xfId="0" applyBorder="1"/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4" xfId="0" applyBorder="1"/>
    <xf numFmtId="0" fontId="0" fillId="0" borderId="10" xfId="0" applyBorder="1"/>
    <xf numFmtId="0" fontId="0" fillId="0" borderId="9" xfId="0" applyBorder="1"/>
    <xf numFmtId="0" fontId="6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horizontal="center"/>
    </xf>
    <xf numFmtId="0" fontId="5" fillId="5" borderId="0" xfId="0" applyFont="1" applyFill="1"/>
    <xf numFmtId="2" fontId="6" fillId="5" borderId="0" xfId="0" applyNumberFormat="1" applyFont="1" applyFill="1" applyAlignment="1">
      <alignment horizontal="center" vertical="center" wrapText="1"/>
    </xf>
    <xf numFmtId="2" fontId="5" fillId="5" borderId="0" xfId="0" applyNumberFormat="1" applyFont="1" applyFill="1" applyAlignment="1">
      <alignment horizontal="center"/>
    </xf>
    <xf numFmtId="2" fontId="5" fillId="5" borderId="0" xfId="0" applyNumberFormat="1" applyFont="1" applyFill="1"/>
    <xf numFmtId="0" fontId="2" fillId="0" borderId="0" xfId="0" applyFont="1"/>
    <xf numFmtId="0" fontId="0" fillId="3" borderId="2" xfId="0" applyFill="1" applyBorder="1"/>
    <xf numFmtId="0" fontId="0" fillId="6" borderId="2" xfId="0" applyFill="1" applyBorder="1"/>
    <xf numFmtId="0" fontId="0" fillId="3" borderId="0" xfId="0" applyFill="1"/>
    <xf numFmtId="0" fontId="0" fillId="6" borderId="0" xfId="0" applyFill="1"/>
    <xf numFmtId="2" fontId="0" fillId="3" borderId="0" xfId="0" applyNumberFormat="1" applyFill="1"/>
    <xf numFmtId="2" fontId="0" fillId="6" borderId="0" xfId="0" applyNumberFormat="1" applyFill="1"/>
    <xf numFmtId="0" fontId="6" fillId="5" borderId="10" xfId="0" applyFont="1" applyFill="1" applyBorder="1" applyAlignment="1">
      <alignment horizontal="center" vertical="center" wrapText="1"/>
    </xf>
    <xf numFmtId="0" fontId="5" fillId="5" borderId="10" xfId="0" applyFont="1" applyFill="1" applyBorder="1"/>
    <xf numFmtId="0" fontId="0" fillId="3" borderId="10" xfId="0" applyFill="1" applyBorder="1"/>
    <xf numFmtId="0" fontId="0" fillId="6" borderId="10" xfId="0" applyFill="1" applyBorder="1"/>
    <xf numFmtId="2" fontId="6" fillId="5" borderId="10" xfId="0" applyNumberFormat="1" applyFont="1" applyFill="1" applyBorder="1" applyAlignment="1">
      <alignment horizontal="center" vertical="center" wrapText="1"/>
    </xf>
    <xf numFmtId="2" fontId="5" fillId="5" borderId="10" xfId="0" applyNumberFormat="1" applyFont="1" applyFill="1" applyBorder="1"/>
    <xf numFmtId="2" fontId="0" fillId="3" borderId="10" xfId="0" applyNumberFormat="1" applyFill="1" applyBorder="1"/>
    <xf numFmtId="2" fontId="0" fillId="6" borderId="10" xfId="0" applyNumberFormat="1" applyFill="1" applyBorder="1"/>
    <xf numFmtId="9" fontId="0" fillId="7" borderId="6" xfId="0" applyNumberFormat="1" applyFill="1" applyBorder="1"/>
    <xf numFmtId="0" fontId="0" fillId="3" borderId="7" xfId="0" applyFill="1" applyBorder="1"/>
    <xf numFmtId="0" fontId="0" fillId="6" borderId="8" xfId="0" applyFill="1" applyBorder="1"/>
    <xf numFmtId="0" fontId="6" fillId="5" borderId="4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0" fillId="0" borderId="1" xfId="0" applyBorder="1"/>
    <xf numFmtId="0" fontId="0" fillId="8" borderId="0" xfId="0" applyFill="1"/>
    <xf numFmtId="1" fontId="0" fillId="8" borderId="0" xfId="0" applyNumberFormat="1" applyFill="1"/>
    <xf numFmtId="0" fontId="0" fillId="13" borderId="0" xfId="0" applyFill="1"/>
    <xf numFmtId="1" fontId="0" fillId="13" borderId="10" xfId="0" applyNumberFormat="1" applyFill="1" applyBorder="1"/>
    <xf numFmtId="1" fontId="0" fillId="13" borderId="11" xfId="0" applyNumberFormat="1" applyFill="1" applyBorder="1"/>
    <xf numFmtId="0" fontId="0" fillId="8" borderId="5" xfId="0" applyFill="1" applyBorder="1"/>
    <xf numFmtId="2" fontId="6" fillId="5" borderId="4" xfId="0" applyNumberFormat="1" applyFont="1" applyFill="1" applyBorder="1" applyAlignment="1">
      <alignment horizontal="center" vertical="center" wrapText="1"/>
    </xf>
    <xf numFmtId="2" fontId="6" fillId="5" borderId="9" xfId="0" applyNumberFormat="1" applyFont="1" applyFill="1" applyBorder="1" applyAlignment="1">
      <alignment horizontal="center" vertical="center" wrapText="1"/>
    </xf>
    <xf numFmtId="0" fontId="0" fillId="7" borderId="2" xfId="0" applyFill="1" applyBorder="1"/>
    <xf numFmtId="0" fontId="0" fillId="7" borderId="0" xfId="0" applyFill="1"/>
    <xf numFmtId="0" fontId="0" fillId="7" borderId="10" xfId="0" applyFill="1" applyBorder="1"/>
    <xf numFmtId="0" fontId="2" fillId="5" borderId="1" xfId="0" applyFont="1" applyFill="1" applyBorder="1"/>
    <xf numFmtId="0" fontId="2" fillId="5" borderId="2" xfId="0" applyFont="1" applyFill="1" applyBorder="1"/>
    <xf numFmtId="0" fontId="2" fillId="3" borderId="2" xfId="0" applyFont="1" applyFill="1" applyBorder="1"/>
    <xf numFmtId="0" fontId="2" fillId="6" borderId="2" xfId="0" applyFont="1" applyFill="1" applyBorder="1"/>
    <xf numFmtId="0" fontId="2" fillId="6" borderId="3" xfId="0" applyFont="1" applyFill="1" applyBorder="1"/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2" fillId="7" borderId="1" xfId="0" applyFont="1" applyFill="1" applyBorder="1"/>
    <xf numFmtId="0" fontId="2" fillId="7" borderId="2" xfId="0" applyFont="1" applyFill="1" applyBorder="1"/>
    <xf numFmtId="1" fontId="0" fillId="13" borderId="5" xfId="0" applyNumberFormat="1" applyFill="1" applyBorder="1"/>
    <xf numFmtId="2" fontId="6" fillId="3" borderId="0" xfId="0" applyNumberFormat="1" applyFont="1" applyFill="1" applyAlignment="1">
      <alignment horizontal="center" vertical="center" wrapText="1"/>
    </xf>
    <xf numFmtId="2" fontId="6" fillId="6" borderId="0" xfId="0" applyNumberFormat="1" applyFont="1" applyFill="1" applyAlignment="1">
      <alignment horizontal="center" vertical="center" wrapText="1"/>
    </xf>
    <xf numFmtId="0" fontId="7" fillId="6" borderId="0" xfId="0" applyFont="1" applyFill="1"/>
    <xf numFmtId="2" fontId="6" fillId="3" borderId="10" xfId="0" applyNumberFormat="1" applyFont="1" applyFill="1" applyBorder="1" applyAlignment="1">
      <alignment horizontal="center" vertical="center" wrapText="1"/>
    </xf>
    <xf numFmtId="2" fontId="6" fillId="6" borderId="10" xfId="0" applyNumberFormat="1" applyFont="1" applyFill="1" applyBorder="1" applyAlignment="1">
      <alignment horizontal="center" vertical="center" wrapText="1"/>
    </xf>
    <xf numFmtId="0" fontId="7" fillId="6" borderId="10" xfId="0" applyFont="1" applyFill="1" applyBorder="1"/>
    <xf numFmtId="0" fontId="0" fillId="4" borderId="2" xfId="0" applyFill="1" applyBorder="1"/>
    <xf numFmtId="0" fontId="2" fillId="5" borderId="4" xfId="0" applyFont="1" applyFill="1" applyBorder="1"/>
    <xf numFmtId="0" fontId="2" fillId="5" borderId="0" xfId="0" applyFont="1" applyFill="1"/>
    <xf numFmtId="0" fontId="2" fillId="3" borderId="0" xfId="0" applyFont="1" applyFill="1"/>
    <xf numFmtId="0" fontId="2" fillId="6" borderId="0" xfId="0" applyFont="1" applyFill="1"/>
    <xf numFmtId="0" fontId="2" fillId="4" borderId="2" xfId="0" applyFont="1" applyFill="1" applyBorder="1"/>
    <xf numFmtId="0" fontId="2" fillId="4" borderId="3" xfId="0" applyFont="1" applyFill="1" applyBorder="1"/>
    <xf numFmtId="0" fontId="0" fillId="4" borderId="0" xfId="0" applyFill="1"/>
    <xf numFmtId="0" fontId="0" fillId="4" borderId="5" xfId="0" applyFill="1" applyBorder="1"/>
    <xf numFmtId="0" fontId="0" fillId="4" borderId="10" xfId="0" applyFill="1" applyBorder="1"/>
    <xf numFmtId="0" fontId="0" fillId="4" borderId="11" xfId="0" applyFill="1" applyBorder="1"/>
    <xf numFmtId="1" fontId="0" fillId="13" borderId="0" xfId="0" applyNumberFormat="1" applyFill="1"/>
    <xf numFmtId="0" fontId="10" fillId="5" borderId="0" xfId="0" applyFont="1" applyFill="1" applyAlignment="1">
      <alignment horizontal="center" vertical="center" wrapText="1"/>
    </xf>
    <xf numFmtId="0" fontId="0" fillId="4" borderId="3" xfId="0" applyFill="1" applyBorder="1"/>
    <xf numFmtId="0" fontId="5" fillId="0" borderId="1" xfId="0" applyFont="1" applyBorder="1" applyAlignment="1">
      <alignment horizontal="center"/>
    </xf>
    <xf numFmtId="0" fontId="5" fillId="0" borderId="11" xfId="0" applyFont="1" applyBorder="1"/>
    <xf numFmtId="0" fontId="0" fillId="0" borderId="9" xfId="0" applyBorder="1" applyAlignment="1">
      <alignment horizontal="right"/>
    </xf>
    <xf numFmtId="1" fontId="0" fillId="8" borderId="5" xfId="0" applyNumberFormat="1" applyFill="1" applyBorder="1"/>
    <xf numFmtId="2" fontId="15" fillId="5" borderId="0" xfId="0" applyNumberFormat="1" applyFont="1" applyFill="1" applyAlignment="1">
      <alignment horizontal="center" vertical="center" wrapText="1"/>
    </xf>
    <xf numFmtId="2" fontId="15" fillId="5" borderId="10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/>
    <xf numFmtId="2" fontId="3" fillId="3" borderId="10" xfId="0" applyNumberFormat="1" applyFont="1" applyFill="1" applyBorder="1"/>
    <xf numFmtId="2" fontId="3" fillId="6" borderId="0" xfId="0" applyNumberFormat="1" applyFont="1" applyFill="1"/>
    <xf numFmtId="2" fontId="3" fillId="6" borderId="10" xfId="0" applyNumberFormat="1" applyFont="1" applyFill="1" applyBorder="1"/>
    <xf numFmtId="2" fontId="15" fillId="3" borderId="0" xfId="0" applyNumberFormat="1" applyFont="1" applyFill="1" applyAlignment="1">
      <alignment horizontal="center" vertical="center" wrapText="1"/>
    </xf>
    <xf numFmtId="2" fontId="15" fillId="3" borderId="10" xfId="0" applyNumberFormat="1" applyFont="1" applyFill="1" applyBorder="1" applyAlignment="1">
      <alignment horizontal="center" vertical="center" wrapText="1"/>
    </xf>
    <xf numFmtId="2" fontId="15" fillId="6" borderId="5" xfId="0" applyNumberFormat="1" applyFont="1" applyFill="1" applyBorder="1" applyAlignment="1">
      <alignment horizontal="center" vertical="center" wrapText="1"/>
    </xf>
    <xf numFmtId="2" fontId="15" fillId="6" borderId="1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0" fillId="4" borderId="0" xfId="0" applyFill="1" applyAlignment="1">
      <alignment horizontal="center"/>
    </xf>
    <xf numFmtId="1" fontId="0" fillId="7" borderId="0" xfId="0" applyNumberFormat="1" applyFill="1" applyAlignment="1">
      <alignment horizontal="center"/>
    </xf>
    <xf numFmtId="2" fontId="2" fillId="7" borderId="10" xfId="0" applyNumberFormat="1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1" fontId="0" fillId="7" borderId="12" xfId="0" applyNumberFormat="1" applyFill="1" applyBorder="1" applyAlignment="1">
      <alignment horizontal="center"/>
    </xf>
    <xf numFmtId="0" fontId="2" fillId="4" borderId="10" xfId="0" applyFont="1" applyFill="1" applyBorder="1"/>
    <xf numFmtId="1" fontId="0" fillId="3" borderId="0" xfId="0" applyNumberFormat="1" applyFill="1" applyAlignment="1">
      <alignment horizontal="center"/>
    </xf>
    <xf numFmtId="1" fontId="0" fillId="3" borderId="12" xfId="0" applyNumberFormat="1" applyFill="1" applyBorder="1" applyAlignment="1">
      <alignment horizontal="center"/>
    </xf>
    <xf numFmtId="2" fontId="2" fillId="3" borderId="10" xfId="0" applyNumberFormat="1" applyFont="1" applyFill="1" applyBorder="1" applyAlignment="1">
      <alignment horizontal="center"/>
    </xf>
    <xf numFmtId="2" fontId="2" fillId="6" borderId="10" xfId="0" applyNumberFormat="1" applyFont="1" applyFill="1" applyBorder="1" applyAlignment="1">
      <alignment horizontal="center"/>
    </xf>
    <xf numFmtId="2" fontId="2" fillId="6" borderId="11" xfId="0" applyNumberFormat="1" applyFont="1" applyFill="1" applyBorder="1" applyAlignment="1">
      <alignment horizontal="center"/>
    </xf>
    <xf numFmtId="1" fontId="0" fillId="6" borderId="0" xfId="0" applyNumberFormat="1" applyFill="1" applyAlignment="1">
      <alignment horizontal="center"/>
    </xf>
    <xf numFmtId="1" fontId="0" fillId="6" borderId="5" xfId="0" applyNumberFormat="1" applyFill="1" applyBorder="1" applyAlignment="1">
      <alignment horizontal="center"/>
    </xf>
    <xf numFmtId="1" fontId="0" fillId="6" borderId="12" xfId="0" applyNumberFormat="1" applyFill="1" applyBorder="1" applyAlignment="1">
      <alignment horizontal="center"/>
    </xf>
    <xf numFmtId="1" fontId="0" fillId="6" borderId="13" xfId="0" applyNumberFormat="1" applyFill="1" applyBorder="1" applyAlignment="1">
      <alignment horizontal="center"/>
    </xf>
    <xf numFmtId="1" fontId="2" fillId="7" borderId="12" xfId="0" applyNumberFormat="1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4" borderId="9" xfId="0" applyFont="1" applyFill="1" applyBorder="1"/>
    <xf numFmtId="0" fontId="2" fillId="4" borderId="14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2" fillId="4" borderId="15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4" xfId="0" applyFont="1" applyBorder="1"/>
    <xf numFmtId="0" fontId="5" fillId="0" borderId="9" xfId="0" applyFont="1" applyBorder="1"/>
    <xf numFmtId="164" fontId="12" fillId="0" borderId="0" xfId="0" applyNumberFormat="1" applyFont="1"/>
    <xf numFmtId="164" fontId="12" fillId="0" borderId="5" xfId="0" applyNumberFormat="1" applyFont="1" applyBorder="1"/>
    <xf numFmtId="164" fontId="13" fillId="0" borderId="0" xfId="0" applyNumberFormat="1" applyFont="1"/>
    <xf numFmtId="164" fontId="13" fillId="0" borderId="5" xfId="0" applyNumberFormat="1" applyFont="1" applyBorder="1"/>
    <xf numFmtId="164" fontId="5" fillId="0" borderId="0" xfId="0" applyNumberFormat="1" applyFont="1"/>
    <xf numFmtId="164" fontId="5" fillId="0" borderId="5" xfId="0" applyNumberFormat="1" applyFont="1" applyBorder="1"/>
    <xf numFmtId="0" fontId="5" fillId="0" borderId="1" xfId="0" applyFont="1" applyBorder="1"/>
    <xf numFmtId="0" fontId="5" fillId="0" borderId="3" xfId="0" applyFont="1" applyBorder="1"/>
    <xf numFmtId="0" fontId="2" fillId="4" borderId="3" xfId="0" applyFont="1" applyFill="1" applyBorder="1" applyAlignment="1">
      <alignment horizontal="left"/>
    </xf>
    <xf numFmtId="0" fontId="8" fillId="4" borderId="5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/>
    <xf numFmtId="0" fontId="5" fillId="4" borderId="4" xfId="0" applyFont="1" applyFill="1" applyBorder="1" applyAlignment="1">
      <alignment horizontal="left"/>
    </xf>
    <xf numFmtId="0" fontId="5" fillId="4" borderId="0" xfId="0" applyFont="1" applyFill="1"/>
    <xf numFmtId="0" fontId="5" fillId="4" borderId="5" xfId="0" applyFont="1" applyFill="1" applyBorder="1"/>
    <xf numFmtId="0" fontId="5" fillId="4" borderId="9" xfId="0" applyFont="1" applyFill="1" applyBorder="1" applyAlignment="1">
      <alignment horizontal="left"/>
    </xf>
    <xf numFmtId="0" fontId="5" fillId="4" borderId="10" xfId="0" applyFont="1" applyFill="1" applyBorder="1"/>
    <xf numFmtId="0" fontId="5" fillId="4" borderId="11" xfId="0" applyFont="1" applyFill="1" applyBorder="1"/>
    <xf numFmtId="0" fontId="16" fillId="0" borderId="4" xfId="0" applyFont="1" applyBorder="1"/>
    <xf numFmtId="0" fontId="18" fillId="0" borderId="0" xfId="0" applyFont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0" fillId="10" borderId="0" xfId="0" applyFill="1"/>
    <xf numFmtId="0" fontId="0" fillId="10" borderId="1" xfId="0" applyFill="1" applyBorder="1"/>
    <xf numFmtId="0" fontId="0" fillId="10" borderId="2" xfId="0" applyFill="1" applyBorder="1"/>
    <xf numFmtId="0" fontId="0" fillId="10" borderId="3" xfId="0" applyFill="1" applyBorder="1"/>
    <xf numFmtId="0" fontId="19" fillId="2" borderId="16" xfId="0" applyFont="1" applyFill="1" applyBorder="1" applyAlignment="1">
      <alignment horizontal="center" vertical="center" wrapText="1"/>
    </xf>
    <xf numFmtId="0" fontId="20" fillId="0" borderId="16" xfId="0" applyFont="1" applyBorder="1"/>
    <xf numFmtId="0" fontId="20" fillId="14" borderId="16" xfId="0" applyFont="1" applyFill="1" applyBorder="1"/>
    <xf numFmtId="15" fontId="20" fillId="0" borderId="16" xfId="0" applyNumberFormat="1" applyFont="1" applyBorder="1"/>
    <xf numFmtId="165" fontId="20" fillId="0" borderId="16" xfId="0" applyNumberFormat="1" applyFont="1" applyBorder="1"/>
    <xf numFmtId="1" fontId="20" fillId="0" borderId="16" xfId="0" applyNumberFormat="1" applyFont="1" applyBorder="1"/>
    <xf numFmtId="0" fontId="0" fillId="0" borderId="16" xfId="0" applyBorder="1" applyAlignment="1">
      <alignment horizontal="center" vertical="center"/>
    </xf>
    <xf numFmtId="0" fontId="20" fillId="9" borderId="16" xfId="0" applyFont="1" applyFill="1" applyBorder="1"/>
    <xf numFmtId="0" fontId="20" fillId="8" borderId="16" xfId="0" applyFont="1" applyFill="1" applyBorder="1"/>
    <xf numFmtId="0" fontId="20" fillId="13" borderId="16" xfId="0" applyFont="1" applyFill="1" applyBorder="1"/>
    <xf numFmtId="0" fontId="20" fillId="2" borderId="16" xfId="0" applyFont="1" applyFill="1" applyBorder="1"/>
    <xf numFmtId="2" fontId="21" fillId="0" borderId="16" xfId="1" applyNumberFormat="1" applyFont="1" applyBorder="1"/>
    <xf numFmtId="165" fontId="21" fillId="0" borderId="16" xfId="0" applyNumberFormat="1" applyFont="1" applyBorder="1"/>
    <xf numFmtId="0" fontId="0" fillId="2" borderId="16" xfId="0" applyFill="1" applyBorder="1"/>
    <xf numFmtId="0" fontId="0" fillId="0" borderId="17" xfId="0" applyBorder="1" applyAlignment="1">
      <alignment horizontal="center" vertical="center"/>
    </xf>
    <xf numFmtId="0" fontId="20" fillId="15" borderId="16" xfId="0" applyFont="1" applyFill="1" applyBorder="1"/>
    <xf numFmtId="0" fontId="20" fillId="16" borderId="16" xfId="0" applyFont="1" applyFill="1" applyBorder="1"/>
    <xf numFmtId="0" fontId="0" fillId="0" borderId="18" xfId="0" applyBorder="1" applyAlignment="1">
      <alignment horizontal="center" vertical="center"/>
    </xf>
    <xf numFmtId="0" fontId="20" fillId="11" borderId="16" xfId="0" applyFont="1" applyFill="1" applyBorder="1"/>
    <xf numFmtId="0" fontId="20" fillId="17" borderId="16" xfId="0" applyFont="1" applyFill="1" applyBorder="1"/>
    <xf numFmtId="0" fontId="20" fillId="18" borderId="16" xfId="0" applyFont="1" applyFill="1" applyBorder="1"/>
    <xf numFmtId="0" fontId="22" fillId="9" borderId="16" xfId="0" applyFont="1" applyFill="1" applyBorder="1" applyAlignment="1">
      <alignment horizontal="center" vertical="center"/>
    </xf>
    <xf numFmtId="0" fontId="23" fillId="19" borderId="16" xfId="0" applyFont="1" applyFill="1" applyBorder="1" applyAlignment="1">
      <alignment horizontal="center" vertical="center"/>
    </xf>
    <xf numFmtId="0" fontId="23" fillId="13" borderId="16" xfId="0" applyFont="1" applyFill="1" applyBorder="1" applyAlignment="1">
      <alignment horizontal="center" vertical="center"/>
    </xf>
    <xf numFmtId="0" fontId="23" fillId="9" borderId="17" xfId="0" applyFont="1" applyFill="1" applyBorder="1" applyAlignment="1">
      <alignment horizontal="center" vertical="center"/>
    </xf>
    <xf numFmtId="0" fontId="22" fillId="19" borderId="17" xfId="0" applyFont="1" applyFill="1" applyBorder="1" applyAlignment="1">
      <alignment horizontal="center" vertical="center"/>
    </xf>
    <xf numFmtId="0" fontId="23" fillId="12" borderId="17" xfId="0" applyFont="1" applyFill="1" applyBorder="1" applyAlignment="1">
      <alignment horizontal="center" vertical="center"/>
    </xf>
    <xf numFmtId="0" fontId="23" fillId="13" borderId="17" xfId="0" applyFont="1" applyFill="1" applyBorder="1" applyAlignment="1">
      <alignment horizontal="center" vertical="center"/>
    </xf>
    <xf numFmtId="0" fontId="22" fillId="19" borderId="18" xfId="0" applyFont="1" applyFill="1" applyBorder="1" applyAlignment="1">
      <alignment horizontal="center" vertical="center"/>
    </xf>
    <xf numFmtId="0" fontId="23" fillId="19" borderId="18" xfId="0" applyFont="1" applyFill="1" applyBorder="1" applyAlignment="1">
      <alignment horizontal="center" vertical="center"/>
    </xf>
    <xf numFmtId="0" fontId="23" fillId="12" borderId="18" xfId="0" applyFont="1" applyFill="1" applyBorder="1" applyAlignment="1">
      <alignment horizontal="center" vertical="center"/>
    </xf>
    <xf numFmtId="0" fontId="23" fillId="9" borderId="16" xfId="0" applyFont="1" applyFill="1" applyBorder="1" applyAlignment="1">
      <alignment horizontal="center" vertical="center"/>
    </xf>
    <xf numFmtId="0" fontId="23" fillId="9" borderId="18" xfId="0" applyFont="1" applyFill="1" applyBorder="1" applyAlignment="1">
      <alignment horizontal="center" vertical="center"/>
    </xf>
    <xf numFmtId="0" fontId="23" fillId="12" borderId="16" xfId="0" applyFont="1" applyFill="1" applyBorder="1" applyAlignment="1">
      <alignment horizontal="center" vertical="center"/>
    </xf>
    <xf numFmtId="0" fontId="22" fillId="19" borderId="16" xfId="0" applyFont="1" applyFill="1" applyBorder="1" applyAlignment="1">
      <alignment horizontal="center" vertical="center"/>
    </xf>
    <xf numFmtId="0" fontId="23" fillId="19" borderId="17" xfId="0" applyFont="1" applyFill="1" applyBorder="1" applyAlignment="1">
      <alignment horizontal="center" vertical="center"/>
    </xf>
    <xf numFmtId="0" fontId="22" fillId="9" borderId="18" xfId="0" applyFont="1" applyFill="1" applyBorder="1" applyAlignment="1">
      <alignment horizontal="center" vertical="center"/>
    </xf>
    <xf numFmtId="0" fontId="23" fillId="13" borderId="18" xfId="0" applyFont="1" applyFill="1" applyBorder="1" applyAlignment="1">
      <alignment horizontal="center" vertical="center"/>
    </xf>
    <xf numFmtId="0" fontId="22" fillId="9" borderId="17" xfId="0" applyFont="1" applyFill="1" applyBorder="1" applyAlignment="1">
      <alignment horizontal="center" vertical="center"/>
    </xf>
    <xf numFmtId="0" fontId="0" fillId="0" borderId="16" xfId="0" applyBorder="1"/>
    <xf numFmtId="0" fontId="0" fillId="8" borderId="16" xfId="0" applyFill="1" applyBorder="1"/>
    <xf numFmtId="0" fontId="0" fillId="13" borderId="16" xfId="0" applyFill="1" applyBorder="1"/>
    <xf numFmtId="2" fontId="0" fillId="0" borderId="16" xfId="0" applyNumberFormat="1" applyBorder="1"/>
    <xf numFmtId="0" fontId="22" fillId="13" borderId="18" xfId="0" applyFont="1" applyFill="1" applyBorder="1" applyAlignment="1">
      <alignment horizontal="center" vertical="center"/>
    </xf>
    <xf numFmtId="0" fontId="22" fillId="13" borderId="16" xfId="0" applyFont="1" applyFill="1" applyBorder="1" applyAlignment="1">
      <alignment horizontal="center" vertical="center"/>
    </xf>
    <xf numFmtId="0" fontId="22" fillId="13" borderId="17" xfId="0" applyFont="1" applyFill="1" applyBorder="1" applyAlignment="1">
      <alignment horizontal="center" vertical="center"/>
    </xf>
    <xf numFmtId="9" fontId="5" fillId="4" borderId="3" xfId="0" applyNumberFormat="1" applyFont="1" applyFill="1" applyBorder="1"/>
    <xf numFmtId="0" fontId="0" fillId="4" borderId="0" xfId="0" applyFill="1" applyAlignment="1">
      <alignment horizontal="center" wrapText="1"/>
    </xf>
    <xf numFmtId="0" fontId="0" fillId="20" borderId="0" xfId="0" applyFill="1" applyAlignment="1">
      <alignment horizontal="center"/>
    </xf>
    <xf numFmtId="0" fontId="0" fillId="20" borderId="0" xfId="0" applyFill="1" applyAlignment="1">
      <alignment horizontal="center" wrapText="1"/>
    </xf>
    <xf numFmtId="0" fontId="0" fillId="21" borderId="0" xfId="0" applyFill="1" applyAlignment="1">
      <alignment horizontal="center" wrapText="1"/>
    </xf>
    <xf numFmtId="11" fontId="0" fillId="21" borderId="0" xfId="0" applyNumberFormat="1" applyFill="1" applyAlignment="1">
      <alignment horizontal="center"/>
    </xf>
    <xf numFmtId="1" fontId="0" fillId="21" borderId="0" xfId="0" applyNumberFormat="1" applyFill="1" applyAlignment="1">
      <alignment horizontal="center"/>
    </xf>
    <xf numFmtId="0" fontId="0" fillId="0" borderId="12" xfId="0" applyBorder="1" applyAlignment="1">
      <alignment horizontal="center"/>
    </xf>
    <xf numFmtId="0" fontId="0" fillId="20" borderId="12" xfId="0" applyFill="1" applyBorder="1" applyAlignment="1">
      <alignment horizontal="center"/>
    </xf>
    <xf numFmtId="11" fontId="0" fillId="21" borderId="12" xfId="0" applyNumberFormat="1" applyFill="1" applyBorder="1" applyAlignment="1">
      <alignment horizontal="center"/>
    </xf>
    <xf numFmtId="1" fontId="0" fillId="21" borderId="12" xfId="0" applyNumberFormat="1" applyFill="1" applyBorder="1" applyAlignment="1">
      <alignment horizontal="center"/>
    </xf>
    <xf numFmtId="0" fontId="25" fillId="0" borderId="0" xfId="0" applyFont="1"/>
    <xf numFmtId="0" fontId="26" fillId="0" borderId="4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15" fillId="2" borderId="1" xfId="0" applyFont="1" applyFill="1" applyBorder="1" applyAlignment="1">
      <alignment horizontal="left"/>
    </xf>
    <xf numFmtId="0" fontId="15" fillId="2" borderId="3" xfId="0" applyFont="1" applyFill="1" applyBorder="1"/>
    <xf numFmtId="1" fontId="5" fillId="0" borderId="4" xfId="0" applyNumberFormat="1" applyFont="1" applyBorder="1"/>
    <xf numFmtId="1" fontId="5" fillId="0" borderId="5" xfId="0" applyNumberFormat="1" applyFont="1" applyBorder="1"/>
    <xf numFmtId="1" fontId="5" fillId="0" borderId="9" xfId="0" applyNumberFormat="1" applyFont="1" applyBorder="1"/>
    <xf numFmtId="1" fontId="5" fillId="0" borderId="11" xfId="0" applyNumberFormat="1" applyFont="1" applyBorder="1"/>
    <xf numFmtId="0" fontId="15" fillId="2" borderId="1" xfId="0" applyFont="1" applyFill="1" applyBorder="1"/>
    <xf numFmtId="0" fontId="0" fillId="9" borderId="1" xfId="0" applyFill="1" applyBorder="1"/>
    <xf numFmtId="0" fontId="0" fillId="9" borderId="2" xfId="0" applyFill="1" applyBorder="1"/>
    <xf numFmtId="0" fontId="0" fillId="9" borderId="4" xfId="0" applyFill="1" applyBorder="1"/>
    <xf numFmtId="0" fontId="0" fillId="9" borderId="10" xfId="0" applyFill="1" applyBorder="1"/>
    <xf numFmtId="0" fontId="0" fillId="23" borderId="1" xfId="0" applyFill="1" applyBorder="1"/>
    <xf numFmtId="0" fontId="0" fillId="23" borderId="2" xfId="0" applyFill="1" applyBorder="1"/>
    <xf numFmtId="0" fontId="0" fillId="23" borderId="4" xfId="0" applyFill="1" applyBorder="1"/>
    <xf numFmtId="0" fontId="0" fillId="23" borderId="9" xfId="0" applyFill="1" applyBorder="1"/>
    <xf numFmtId="0" fontId="0" fillId="23" borderId="10" xfId="0" applyFill="1" applyBorder="1"/>
    <xf numFmtId="0" fontId="6" fillId="22" borderId="4" xfId="0" applyFont="1" applyFill="1" applyBorder="1" applyAlignment="1">
      <alignment horizontal="center" vertical="center" wrapText="1"/>
    </xf>
    <xf numFmtId="0" fontId="0" fillId="0" borderId="2" xfId="0" applyBorder="1"/>
    <xf numFmtId="0" fontId="26" fillId="0" borderId="0" xfId="0" applyFont="1" applyAlignment="1">
      <alignment horizontal="left"/>
    </xf>
    <xf numFmtId="9" fontId="5" fillId="0" borderId="0" xfId="0" applyNumberFormat="1" applyFont="1"/>
    <xf numFmtId="0" fontId="0" fillId="9" borderId="0" xfId="0" applyFill="1"/>
    <xf numFmtId="0" fontId="0" fillId="23" borderId="0" xfId="0" applyFill="1"/>
    <xf numFmtId="0" fontId="2" fillId="0" borderId="0" xfId="0" applyFont="1" applyAlignment="1">
      <alignment horizontal="center"/>
    </xf>
    <xf numFmtId="1" fontId="0" fillId="0" borderId="4" xfId="0" applyNumberFormat="1" applyBorder="1"/>
    <xf numFmtId="1" fontId="0" fillId="0" borderId="0" xfId="0" applyNumberFormat="1"/>
    <xf numFmtId="1" fontId="0" fillId="0" borderId="5" xfId="0" applyNumberFormat="1" applyBorder="1"/>
    <xf numFmtId="0" fontId="0" fillId="0" borderId="0" xfId="0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0" fillId="0" borderId="19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2" fontId="0" fillId="0" borderId="21" xfId="0" applyNumberFormat="1" applyBorder="1"/>
    <xf numFmtId="2" fontId="0" fillId="0" borderId="0" xfId="0" applyNumberFormat="1"/>
    <xf numFmtId="1" fontId="0" fillId="0" borderId="22" xfId="0" applyNumberFormat="1" applyBorder="1"/>
    <xf numFmtId="1" fontId="0" fillId="0" borderId="24" xfId="0" applyNumberFormat="1" applyBorder="1"/>
    <xf numFmtId="1" fontId="0" fillId="0" borderId="26" xfId="0" applyNumberFormat="1" applyBorder="1"/>
    <xf numFmtId="2" fontId="0" fillId="0" borderId="26" xfId="0" applyNumberFormat="1" applyBorder="1"/>
    <xf numFmtId="2" fontId="0" fillId="0" borderId="5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1" fontId="0" fillId="0" borderId="15" xfId="0" applyNumberFormat="1" applyBorder="1"/>
    <xf numFmtId="1" fontId="0" fillId="0" borderId="23" xfId="0" applyNumberFormat="1" applyBorder="1"/>
    <xf numFmtId="1" fontId="0" fillId="0" borderId="25" xfId="0" applyNumberFormat="1" applyBorder="1"/>
    <xf numFmtId="0" fontId="0" fillId="0" borderId="24" xfId="0" applyBorder="1"/>
    <xf numFmtId="0" fontId="0" fillId="0" borderId="26" xfId="0" applyBorder="1"/>
    <xf numFmtId="0" fontId="0" fillId="0" borderId="27" xfId="0" applyBorder="1"/>
    <xf numFmtId="1" fontId="0" fillId="0" borderId="28" xfId="0" applyNumberFormat="1" applyBorder="1"/>
    <xf numFmtId="1" fontId="0" fillId="0" borderId="27" xfId="0" applyNumberFormat="1" applyBorder="1"/>
    <xf numFmtId="1" fontId="0" fillId="0" borderId="29" xfId="0" applyNumberFormat="1" applyBorder="1"/>
    <xf numFmtId="1" fontId="0" fillId="0" borderId="30" xfId="0" applyNumberFormat="1" applyBorder="1"/>
    <xf numFmtId="2" fontId="0" fillId="0" borderId="30" xfId="0" applyNumberFormat="1" applyBorder="1"/>
    <xf numFmtId="2" fontId="0" fillId="0" borderId="27" xfId="0" applyNumberFormat="1" applyBorder="1"/>
    <xf numFmtId="2" fontId="0" fillId="0" borderId="31" xfId="0" applyNumberFormat="1" applyBorder="1"/>
    <xf numFmtId="0" fontId="3" fillId="2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0" fillId="26" borderId="0" xfId="0" applyFill="1" applyAlignment="1">
      <alignment horizontal="center"/>
    </xf>
    <xf numFmtId="0" fontId="0" fillId="27" borderId="0" xfId="0" applyFill="1" applyAlignment="1">
      <alignment horizontal="center"/>
    </xf>
    <xf numFmtId="0" fontId="0" fillId="0" borderId="0" xfId="0" applyAlignment="1">
      <alignment horizontal="center" wrapText="1"/>
    </xf>
    <xf numFmtId="1" fontId="0" fillId="25" borderId="0" xfId="0" applyNumberFormat="1" applyFill="1" applyAlignment="1">
      <alignment horizontal="center"/>
    </xf>
    <xf numFmtId="1" fontId="0" fillId="26" borderId="0" xfId="0" applyNumberFormat="1" applyFill="1" applyAlignment="1">
      <alignment horizontal="center"/>
    </xf>
    <xf numFmtId="0" fontId="2" fillId="0" borderId="0" xfId="0" applyFont="1" applyAlignment="1">
      <alignment horizontal="center" wrapText="1"/>
    </xf>
    <xf numFmtId="1" fontId="0" fillId="27" borderId="0" xfId="0" applyNumberFormat="1" applyFill="1" applyAlignment="1">
      <alignment horizontal="center"/>
    </xf>
    <xf numFmtId="0" fontId="2" fillId="25" borderId="0" xfId="0" applyFont="1" applyFill="1" applyAlignment="1">
      <alignment horizontal="center"/>
    </xf>
    <xf numFmtId="0" fontId="2" fillId="26" borderId="0" xfId="0" applyFont="1" applyFill="1" applyAlignment="1">
      <alignment horizontal="center"/>
    </xf>
    <xf numFmtId="0" fontId="2" fillId="27" borderId="0" xfId="0" applyFont="1" applyFill="1" applyAlignment="1">
      <alignment horizontal="center"/>
    </xf>
    <xf numFmtId="0" fontId="2" fillId="24" borderId="0" xfId="0" applyFont="1" applyFill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8" fillId="2" borderId="0" xfId="0" applyFont="1" applyFill="1" applyAlignment="1">
      <alignment horizontal="left"/>
    </xf>
    <xf numFmtId="0" fontId="15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9" fontId="2" fillId="0" borderId="27" xfId="0" applyNumberFormat="1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9" fontId="2" fillId="7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 wrapText="1"/>
    </xf>
    <xf numFmtId="0" fontId="24" fillId="2" borderId="3" xfId="0" applyFont="1" applyFill="1" applyBorder="1" applyAlignment="1">
      <alignment horizontal="center" wrapText="1"/>
    </xf>
    <xf numFmtId="0" fontId="24" fillId="2" borderId="6" xfId="0" applyFont="1" applyFill="1" applyBorder="1" applyAlignment="1">
      <alignment horizontal="center" wrapText="1"/>
    </xf>
    <xf numFmtId="0" fontId="24" fillId="2" borderId="8" xfId="0" applyFont="1" applyFill="1" applyBorder="1" applyAlignment="1">
      <alignment horizontal="center" wrapText="1"/>
    </xf>
    <xf numFmtId="0" fontId="24" fillId="2" borderId="6" xfId="0" applyFont="1" applyFill="1" applyBorder="1" applyAlignment="1">
      <alignment horizontal="center"/>
    </xf>
    <xf numFmtId="0" fontId="24" fillId="2" borderId="8" xfId="0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17" fillId="2" borderId="12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4" borderId="0" xfId="0" applyFont="1" applyFill="1" applyAlignment="1">
      <alignment horizontal="center"/>
    </xf>
    <xf numFmtId="0" fontId="2" fillId="26" borderId="0" xfId="0" applyFont="1" applyFill="1" applyAlignment="1">
      <alignment horizontal="center"/>
    </xf>
    <xf numFmtId="0" fontId="2" fillId="25" borderId="0" xfId="0" applyFont="1" applyFill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3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0"/>
      </font>
      <fill>
        <patternFill>
          <bgColor theme="5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[1]Sheet1!$O$18:$O$26</c:f>
              <c:numCache>
                <c:formatCode>General</c:formatCode>
                <c:ptCount val="9"/>
                <c:pt idx="0">
                  <c:v>250</c:v>
                </c:pt>
                <c:pt idx="1">
                  <c:v>125</c:v>
                </c:pt>
                <c:pt idx="2">
                  <c:v>62.5</c:v>
                </c:pt>
                <c:pt idx="3">
                  <c:v>31.25</c:v>
                </c:pt>
                <c:pt idx="4">
                  <c:v>15.625</c:v>
                </c:pt>
                <c:pt idx="5">
                  <c:v>7.8125</c:v>
                </c:pt>
                <c:pt idx="6">
                  <c:v>3.90625</c:v>
                </c:pt>
                <c:pt idx="7">
                  <c:v>1.953125</c:v>
                </c:pt>
                <c:pt idx="8">
                  <c:v>0</c:v>
                </c:pt>
              </c:numCache>
            </c:numRef>
          </c:xVal>
          <c:yVal>
            <c:numRef>
              <c:f>[1]Sheet1!$P$18:$P$26</c:f>
              <c:numCache>
                <c:formatCode>General</c:formatCode>
                <c:ptCount val="9"/>
                <c:pt idx="0">
                  <c:v>0.154</c:v>
                </c:pt>
                <c:pt idx="1">
                  <c:v>9.9999999999999992E-2</c:v>
                </c:pt>
                <c:pt idx="2">
                  <c:v>7.1000000000000008E-2</c:v>
                </c:pt>
                <c:pt idx="3">
                  <c:v>5.0999999999999997E-2</c:v>
                </c:pt>
                <c:pt idx="4">
                  <c:v>4.2999999999999997E-2</c:v>
                </c:pt>
                <c:pt idx="5">
                  <c:v>3.4000000000000002E-2</c:v>
                </c:pt>
                <c:pt idx="6">
                  <c:v>3.0999999999999993E-2</c:v>
                </c:pt>
                <c:pt idx="7">
                  <c:v>3.1E-2</c:v>
                </c:pt>
                <c:pt idx="8">
                  <c:v>3.8000000000000006E-2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33-4405-8257-EC29187D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54696"/>
        <c:axId val="205353520"/>
      </c:scatterChart>
      <c:valAx>
        <c:axId val="20535469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53520"/>
        <c:crosses val="autoZero"/>
        <c:crossBetween val="midCat"/>
      </c:valAx>
      <c:valAx>
        <c:axId val="20535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5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000"/>
              <a:t>Graph to interpolate day past threshold (intersection between line connecting points and 700mm3)</a:t>
            </a:r>
          </a:p>
        </c:rich>
      </c:tx>
      <c:layout>
        <c:manualLayout>
          <c:xMode val="edge"/>
          <c:yMode val="edge"/>
          <c:x val="0.13175224964565113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 6G-H'!$B$9:$B$27</c:f>
              <c:numCache>
                <c:formatCode>General</c:formatCode>
                <c:ptCount val="19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0">
                  <c:v>23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</c:numCache>
            </c:numRef>
          </c:xVal>
          <c:yVal>
            <c:numRef>
              <c:f>'Fig 6G-H'!$G$9:$G$27</c:f>
              <c:numCache>
                <c:formatCode>General</c:formatCode>
                <c:ptCount val="19"/>
                <c:pt idx="0">
                  <c:v>323.5</c:v>
                </c:pt>
                <c:pt idx="1">
                  <c:v>576.4</c:v>
                </c:pt>
                <c:pt idx="2">
                  <c:v>1062.0999999999999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BA-46E7-AE96-6A6F97115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310175"/>
        <c:axId val="272325151"/>
      </c:scatterChart>
      <c:valAx>
        <c:axId val="272310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325151"/>
        <c:crosses val="autoZero"/>
        <c:crossBetween val="midCat"/>
        <c:majorUnit val="1"/>
      </c:valAx>
      <c:valAx>
        <c:axId val="272325151"/>
        <c:scaling>
          <c:orientation val="minMax"/>
          <c:max val="8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310175"/>
        <c:crosses val="autoZero"/>
        <c:crossBetween val="midCat"/>
        <c:majorUnit val="7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157163</xdr:colOff>
      <xdr:row>4</xdr:row>
      <xdr:rowOff>100012</xdr:rowOff>
    </xdr:from>
    <xdr:to>
      <xdr:col>42</xdr:col>
      <xdr:colOff>338139</xdr:colOff>
      <xdr:row>19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933800-CF9D-4FCE-9F5C-F7DABBBF5C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342898</xdr:colOff>
      <xdr:row>34</xdr:row>
      <xdr:rowOff>85724</xdr:rowOff>
    </xdr:from>
    <xdr:to>
      <xdr:col>28</xdr:col>
      <xdr:colOff>295274</xdr:colOff>
      <xdr:row>45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32283C-5A92-3C1F-1DB4-6A66444F83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Dropbox\b)%20HIF%20signalling%20in%20T%20cells\PC046%20%20%20%20%20%20%20Hypoxic%20CART%20cells\PC046h%20IFNg%20ELISA.xlsx" TargetMode="External"/><Relationship Id="rId1" Type="http://schemas.openxmlformats.org/officeDocument/2006/relationships/externalLinkPath" Target="/Users/Dell/Dropbox/b)%20HIF%20signalling%20in%20T%20cells/PC046%20%20%20%20%20%20%20Hypoxic%20CART%20cells/PC046h%20IFNg%20ELI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8">
          <cell r="O18">
            <v>250</v>
          </cell>
          <cell r="P18">
            <v>0.154</v>
          </cell>
        </row>
        <row r="19">
          <cell r="O19">
            <v>125</v>
          </cell>
          <cell r="P19">
            <v>9.9999999999999992E-2</v>
          </cell>
        </row>
        <row r="20">
          <cell r="O20">
            <v>62.5</v>
          </cell>
          <cell r="P20">
            <v>7.1000000000000008E-2</v>
          </cell>
        </row>
        <row r="21">
          <cell r="O21">
            <v>31.25</v>
          </cell>
          <cell r="P21">
            <v>5.0999999999999997E-2</v>
          </cell>
        </row>
        <row r="22">
          <cell r="O22">
            <v>15.625</v>
          </cell>
          <cell r="P22">
            <v>4.2999999999999997E-2</v>
          </cell>
        </row>
        <row r="23">
          <cell r="O23">
            <v>7.8125</v>
          </cell>
          <cell r="P23">
            <v>3.4000000000000002E-2</v>
          </cell>
        </row>
        <row r="24">
          <cell r="O24">
            <v>3.90625</v>
          </cell>
          <cell r="P24">
            <v>3.0999999999999993E-2</v>
          </cell>
        </row>
        <row r="25">
          <cell r="O25">
            <v>1.953125</v>
          </cell>
          <cell r="P25">
            <v>3.1E-2</v>
          </cell>
        </row>
        <row r="26">
          <cell r="O26">
            <v>0</v>
          </cell>
          <cell r="P26">
            <v>3.8000000000000006E-2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CF7FB-BA30-49B1-B377-8E32CB678D8A}">
  <dimension ref="A1:AS55"/>
  <sheetViews>
    <sheetView workbookViewId="0">
      <selection activeCell="Q7" sqref="Q7:Q10"/>
    </sheetView>
  </sheetViews>
  <sheetFormatPr defaultRowHeight="14.25" x14ac:dyDescent="0.45"/>
  <cols>
    <col min="1" max="1" width="30.19921875" bestFit="1" customWidth="1"/>
    <col min="2" max="2" width="19.1328125" bestFit="1" customWidth="1"/>
    <col min="3" max="3" width="15.6640625" bestFit="1" customWidth="1"/>
    <col min="4" max="4" width="15.6640625" customWidth="1"/>
    <col min="6" max="6" width="24.59765625" bestFit="1" customWidth="1"/>
    <col min="7" max="7" width="12.33203125" bestFit="1" customWidth="1"/>
    <col min="8" max="13" width="5.73046875" bestFit="1" customWidth="1"/>
    <col min="14" max="14" width="6.06640625" bestFit="1" customWidth="1"/>
    <col min="15" max="16" width="5.73046875" bestFit="1" customWidth="1"/>
    <col min="17" max="17" width="6.33203125" bestFit="1" customWidth="1"/>
    <col min="18" max="19" width="5.73046875" bestFit="1" customWidth="1"/>
    <col min="20" max="20" width="6.06640625" bestFit="1" customWidth="1"/>
    <col min="21" max="21" width="5.86328125" bestFit="1" customWidth="1"/>
    <col min="22" max="29" width="5.265625" bestFit="1" customWidth="1"/>
    <col min="30" max="31" width="11.73046875" bestFit="1" customWidth="1"/>
    <col min="32" max="32" width="5.265625" bestFit="1" customWidth="1"/>
    <col min="33" max="34" width="4.73046875" bestFit="1" customWidth="1"/>
    <col min="35" max="35" width="4.86328125" bestFit="1" customWidth="1"/>
    <col min="36" max="36" width="4.46484375" bestFit="1" customWidth="1"/>
    <col min="37" max="37" width="5.3984375" bestFit="1" customWidth="1"/>
    <col min="38" max="38" width="6.59765625" bestFit="1" customWidth="1"/>
    <col min="39" max="39" width="9.796875" bestFit="1" customWidth="1"/>
    <col min="40" max="40" width="10.59765625" bestFit="1" customWidth="1"/>
    <col min="41" max="41" width="5.3984375" bestFit="1" customWidth="1"/>
    <col min="42" max="42" width="30.19921875" bestFit="1" customWidth="1"/>
    <col min="43" max="43" width="5.19921875" bestFit="1" customWidth="1"/>
    <col min="44" max="44" width="7.265625" bestFit="1" customWidth="1"/>
    <col min="45" max="45" width="5.3984375" bestFit="1" customWidth="1"/>
    <col min="46" max="46" width="5.19921875" bestFit="1" customWidth="1"/>
    <col min="47" max="47" width="6.59765625" bestFit="1" customWidth="1"/>
    <col min="48" max="48" width="9.796875" bestFit="1" customWidth="1"/>
    <col min="49" max="49" width="10.59765625" bestFit="1" customWidth="1"/>
    <col min="50" max="50" width="6.46484375" bestFit="1" customWidth="1"/>
    <col min="51" max="51" width="5.3984375" bestFit="1" customWidth="1"/>
    <col min="52" max="52" width="5.9296875" bestFit="1" customWidth="1"/>
    <col min="53" max="55" width="5.19921875" bestFit="1" customWidth="1"/>
    <col min="56" max="56" width="4.19921875" bestFit="1" customWidth="1"/>
    <col min="57" max="57" width="5.53125" bestFit="1" customWidth="1"/>
    <col min="58" max="58" width="6.46484375" bestFit="1" customWidth="1"/>
    <col min="59" max="59" width="5.19921875" bestFit="1" customWidth="1"/>
    <col min="60" max="60" width="5.9296875" bestFit="1" customWidth="1"/>
  </cols>
  <sheetData>
    <row r="1" spans="1:45" ht="14.65" thickBot="1" x14ac:dyDescent="0.5">
      <c r="H1" s="50">
        <v>0.21</v>
      </c>
      <c r="I1" s="51" t="s">
        <v>45</v>
      </c>
      <c r="J1" s="52" t="s">
        <v>46</v>
      </c>
    </row>
    <row r="2" spans="1:45" ht="14.65" thickBot="1" x14ac:dyDescent="0.5"/>
    <row r="3" spans="1:45" ht="23.65" thickBot="1" x14ac:dyDescent="0.75">
      <c r="A3" s="1" t="s">
        <v>0</v>
      </c>
      <c r="B3" s="2"/>
      <c r="C3" s="2"/>
      <c r="D3" s="3"/>
      <c r="H3" s="312" t="s">
        <v>43</v>
      </c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4"/>
      <c r="U3" s="312" t="s">
        <v>44</v>
      </c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4"/>
      <c r="AJ3" s="311" t="s">
        <v>87</v>
      </c>
      <c r="AK3" s="311"/>
      <c r="AL3" s="311"/>
      <c r="AM3" s="311"/>
      <c r="AN3" s="311"/>
      <c r="AO3" s="311"/>
      <c r="AP3" s="311"/>
      <c r="AQ3" s="311"/>
      <c r="AR3" s="311"/>
      <c r="AS3" s="311"/>
    </row>
    <row r="4" spans="1:45" ht="14.65" thickBot="1" x14ac:dyDescent="0.5">
      <c r="A4" s="97"/>
      <c r="B4" s="50">
        <v>0.21</v>
      </c>
      <c r="C4" s="51" t="s">
        <v>45</v>
      </c>
      <c r="D4" s="52" t="s">
        <v>46</v>
      </c>
      <c r="F4" s="318" t="s">
        <v>42</v>
      </c>
      <c r="G4" s="147" t="s">
        <v>92</v>
      </c>
      <c r="H4" s="67" t="s">
        <v>40</v>
      </c>
      <c r="I4" s="68" t="s">
        <v>39</v>
      </c>
      <c r="J4" s="68" t="s">
        <v>41</v>
      </c>
      <c r="K4" s="69" t="s">
        <v>40</v>
      </c>
      <c r="L4" s="69" t="s">
        <v>39</v>
      </c>
      <c r="M4" s="69" t="s">
        <v>41</v>
      </c>
      <c r="N4" s="70" t="s">
        <v>40</v>
      </c>
      <c r="O4" s="70" t="s">
        <v>39</v>
      </c>
      <c r="P4" s="70" t="s">
        <v>41</v>
      </c>
      <c r="Q4" s="88"/>
      <c r="R4" s="88"/>
      <c r="S4" s="88"/>
      <c r="T4" s="89"/>
      <c r="U4" s="84" t="s">
        <v>40</v>
      </c>
      <c r="V4" s="85" t="s">
        <v>39</v>
      </c>
      <c r="W4" s="85" t="s">
        <v>41</v>
      </c>
      <c r="X4" s="86" t="s">
        <v>40</v>
      </c>
      <c r="Y4" s="86" t="s">
        <v>39</v>
      </c>
      <c r="Z4" s="86" t="s">
        <v>41</v>
      </c>
      <c r="AA4" s="87" t="s">
        <v>40</v>
      </c>
      <c r="AB4" s="87" t="s">
        <v>39</v>
      </c>
      <c r="AC4" s="87" t="s">
        <v>41</v>
      </c>
      <c r="AD4" s="90"/>
      <c r="AE4" s="90"/>
      <c r="AF4" s="91"/>
      <c r="AJ4" s="55"/>
      <c r="AK4" s="245"/>
      <c r="AL4" s="245"/>
      <c r="AM4" s="245"/>
      <c r="AN4" s="245"/>
      <c r="AO4" s="245"/>
      <c r="AP4" s="245"/>
      <c r="AQ4" s="245"/>
      <c r="AR4" s="245"/>
      <c r="AS4" s="19"/>
    </row>
    <row r="5" spans="1:45" x14ac:dyDescent="0.45">
      <c r="A5" s="7" t="s">
        <v>1</v>
      </c>
      <c r="B5" s="8"/>
      <c r="C5" s="8"/>
      <c r="D5" s="9"/>
      <c r="F5" s="319"/>
      <c r="G5" s="148">
        <v>80000</v>
      </c>
      <c r="H5" s="53">
        <v>7709</v>
      </c>
      <c r="I5" s="30"/>
      <c r="J5" s="30"/>
      <c r="K5" s="38"/>
      <c r="L5" s="38"/>
      <c r="M5" s="38"/>
      <c r="N5" s="39"/>
      <c r="O5" s="39"/>
      <c r="P5" s="39"/>
      <c r="Q5" s="90"/>
      <c r="R5" s="90"/>
      <c r="S5" s="90"/>
      <c r="T5" s="91"/>
      <c r="U5" s="62">
        <f>100*((H5-$Q$8)/($Q$10-$Q$8))</f>
        <v>97.302782691343012</v>
      </c>
      <c r="V5" s="33"/>
      <c r="W5" s="33"/>
      <c r="X5" s="40"/>
      <c r="Y5" s="40"/>
      <c r="Z5" s="40"/>
      <c r="AA5" s="41"/>
      <c r="AB5" s="41"/>
      <c r="AC5" s="41"/>
      <c r="AD5" s="90"/>
      <c r="AE5" s="90"/>
      <c r="AF5" s="91"/>
      <c r="AJ5" s="26"/>
      <c r="AK5" s="309" t="s">
        <v>234</v>
      </c>
      <c r="AL5" s="310"/>
      <c r="AS5" s="20"/>
    </row>
    <row r="6" spans="1:45" x14ac:dyDescent="0.45">
      <c r="A6" s="7" t="s">
        <v>2</v>
      </c>
      <c r="B6" s="8"/>
      <c r="C6" s="8"/>
      <c r="D6" s="9"/>
      <c r="F6" s="319"/>
      <c r="G6" s="149">
        <f>G5/2</f>
        <v>40000</v>
      </c>
      <c r="H6" s="53">
        <v>7615</v>
      </c>
      <c r="I6" s="31"/>
      <c r="J6" s="31"/>
      <c r="K6" s="38">
        <v>7583</v>
      </c>
      <c r="L6" s="38">
        <v>7722</v>
      </c>
      <c r="M6" s="38"/>
      <c r="N6" s="39">
        <v>7744</v>
      </c>
      <c r="O6" s="39">
        <v>7617</v>
      </c>
      <c r="P6" s="39"/>
      <c r="Q6" s="90"/>
      <c r="R6" s="90"/>
      <c r="S6" s="90"/>
      <c r="T6" s="91"/>
      <c r="U6" s="62">
        <f t="shared" ref="U6:U10" si="0">100*((H6-$Q$8)/($Q$10-$Q$8))</f>
        <v>98.326491010375676</v>
      </c>
      <c r="V6" s="34"/>
      <c r="W6" s="34"/>
      <c r="X6" s="40">
        <f t="shared" ref="X6:X10" si="1">100*((K6-$Q$8)/($Q$10-$Q$8))</f>
        <v>98.674987459408072</v>
      </c>
      <c r="Y6" s="40">
        <f t="shared" ref="Y6:Y10" si="2">100*((L6-$Q$8)/($Q$10-$Q$8))</f>
        <v>97.1612060089236</v>
      </c>
      <c r="Z6" s="40"/>
      <c r="AA6" s="41">
        <f t="shared" ref="AA6:AA10" si="3">100*((N6-$Q$8)/($Q$10-$Q$8))</f>
        <v>96.921614700213837</v>
      </c>
      <c r="AB6" s="41">
        <f t="shared" ref="AB6:AB10" si="4">100*((O6-$Q$8)/($Q$10-$Q$8))</f>
        <v>98.304709982311152</v>
      </c>
      <c r="AC6" s="41"/>
      <c r="AD6" s="90"/>
      <c r="AE6" s="90"/>
      <c r="AF6" s="91"/>
      <c r="AJ6" s="26"/>
      <c r="AK6" s="26" t="s">
        <v>222</v>
      </c>
      <c r="AL6" s="20"/>
      <c r="AS6" s="20"/>
    </row>
    <row r="7" spans="1:45" x14ac:dyDescent="0.45">
      <c r="A7" s="7" t="s">
        <v>3</v>
      </c>
      <c r="B7" s="8">
        <v>0.222</v>
      </c>
      <c r="C7" s="8">
        <v>0.22750000000000001</v>
      </c>
      <c r="D7" s="9">
        <v>0.156</v>
      </c>
      <c r="F7" s="319"/>
      <c r="G7" s="149">
        <f>G6/2</f>
        <v>20000</v>
      </c>
      <c r="H7" s="53">
        <v>7638</v>
      </c>
      <c r="I7" s="29">
        <v>7834</v>
      </c>
      <c r="J7" s="29">
        <v>8378</v>
      </c>
      <c r="K7" s="38">
        <v>7612</v>
      </c>
      <c r="L7" s="38">
        <v>7860</v>
      </c>
      <c r="M7" s="38"/>
      <c r="N7" s="39">
        <v>7587</v>
      </c>
      <c r="O7" s="39">
        <v>7632</v>
      </c>
      <c r="P7" s="39">
        <v>7981</v>
      </c>
      <c r="Q7" s="56" t="s">
        <v>37</v>
      </c>
      <c r="R7" s="90"/>
      <c r="S7" s="90"/>
      <c r="T7" s="91"/>
      <c r="U7" s="62">
        <f t="shared" si="0"/>
        <v>98.076009187633645</v>
      </c>
      <c r="V7" s="32">
        <f t="shared" ref="V7:V10" si="5">100*((I7-$Q$8)/($Q$10-$Q$8))</f>
        <v>95.941468437310235</v>
      </c>
      <c r="W7" s="32">
        <f>100*((J7-$Q$8)/($Q$10-$Q$8))</f>
        <v>90.01702880375953</v>
      </c>
      <c r="X7" s="40">
        <f t="shared" si="1"/>
        <v>98.359162552472469</v>
      </c>
      <c r="Y7" s="40">
        <f t="shared" si="2"/>
        <v>95.65831507247141</v>
      </c>
      <c r="Z7" s="40"/>
      <c r="AA7" s="41">
        <f t="shared" si="3"/>
        <v>98.631425403279025</v>
      </c>
      <c r="AB7" s="41">
        <f t="shared" si="4"/>
        <v>98.141352271827216</v>
      </c>
      <c r="AC7" s="41">
        <f t="shared" ref="AC7:AC10" si="6">100*((P7-$Q$8)/($Q$10-$Q$8))</f>
        <v>94.340562874567667</v>
      </c>
      <c r="AD7" s="90"/>
      <c r="AE7" s="90"/>
      <c r="AF7" s="91"/>
      <c r="AJ7" s="26"/>
      <c r="AK7" s="244">
        <v>2000</v>
      </c>
      <c r="AL7" s="20">
        <v>0.30399999999999999</v>
      </c>
      <c r="AS7" s="20"/>
    </row>
    <row r="8" spans="1:45" x14ac:dyDescent="0.45">
      <c r="A8" s="7" t="s">
        <v>4</v>
      </c>
      <c r="B8" s="8">
        <v>-0.65359999999999996</v>
      </c>
      <c r="C8" s="8">
        <v>-0.64290000000000003</v>
      </c>
      <c r="D8" s="9">
        <v>-0.80700000000000005</v>
      </c>
      <c r="F8" s="319"/>
      <c r="G8" s="149">
        <f t="shared" ref="G8:G10" si="7">G7/2</f>
        <v>10000</v>
      </c>
      <c r="H8" s="53">
        <v>8263</v>
      </c>
      <c r="I8" s="29">
        <v>7678</v>
      </c>
      <c r="J8" s="29">
        <v>9708</v>
      </c>
      <c r="K8" s="38">
        <v>7603</v>
      </c>
      <c r="L8" s="38">
        <v>7666</v>
      </c>
      <c r="M8" s="38">
        <v>7830</v>
      </c>
      <c r="N8" s="39">
        <v>7892</v>
      </c>
      <c r="O8" s="39">
        <v>7647</v>
      </c>
      <c r="P8" s="39">
        <v>8811</v>
      </c>
      <c r="Q8" s="57">
        <v>16643.636363636364</v>
      </c>
      <c r="R8" s="90"/>
      <c r="S8" s="90"/>
      <c r="T8" s="91"/>
      <c r="U8" s="62">
        <f t="shared" si="0"/>
        <v>91.269437917469702</v>
      </c>
      <c r="V8" s="32">
        <f t="shared" si="5"/>
        <v>97.640388626343153</v>
      </c>
      <c r="W8" s="32">
        <f>100*((J8-$Q$8)/($Q$10-$Q$8))</f>
        <v>75.532645140850647</v>
      </c>
      <c r="X8" s="40">
        <f t="shared" si="1"/>
        <v>98.457177178762819</v>
      </c>
      <c r="Y8" s="40">
        <f t="shared" si="2"/>
        <v>97.771074794730296</v>
      </c>
      <c r="Z8" s="40">
        <f t="shared" ref="Z8:Z10" si="8">100*((M8-$Q$8)/($Q$10-$Q$8))</f>
        <v>95.985030493439282</v>
      </c>
      <c r="AA8" s="41">
        <f t="shared" si="3"/>
        <v>95.309818623439014</v>
      </c>
      <c r="AB8" s="41">
        <f t="shared" si="4"/>
        <v>97.97799456134328</v>
      </c>
      <c r="AC8" s="41">
        <f t="shared" si="6"/>
        <v>85.301436227789935</v>
      </c>
      <c r="AD8" s="90"/>
      <c r="AE8" s="90"/>
      <c r="AF8" s="91"/>
      <c r="AJ8" s="26"/>
      <c r="AK8" s="26">
        <f>AK7/2</f>
        <v>1000</v>
      </c>
      <c r="AL8" s="20">
        <v>0.29000000000000004</v>
      </c>
      <c r="AS8" s="20"/>
    </row>
    <row r="9" spans="1:45" x14ac:dyDescent="0.45">
      <c r="A9" s="7" t="s">
        <v>5</v>
      </c>
      <c r="B9" s="8"/>
      <c r="C9" s="8"/>
      <c r="D9" s="9"/>
      <c r="F9" s="319"/>
      <c r="G9" s="149">
        <f t="shared" si="7"/>
        <v>5000</v>
      </c>
      <c r="H9" s="53">
        <v>9755</v>
      </c>
      <c r="I9" s="29">
        <v>7628</v>
      </c>
      <c r="J9" s="29">
        <v>12514</v>
      </c>
      <c r="K9" s="38">
        <v>8050</v>
      </c>
      <c r="L9" s="38">
        <v>7643</v>
      </c>
      <c r="M9" s="38">
        <v>8450</v>
      </c>
      <c r="N9" s="39">
        <v>8641</v>
      </c>
      <c r="O9" s="39">
        <v>7622</v>
      </c>
      <c r="P9" s="39">
        <v>10579</v>
      </c>
      <c r="Q9" s="58" t="s">
        <v>38</v>
      </c>
      <c r="R9" s="90"/>
      <c r="S9" s="90"/>
      <c r="T9" s="91"/>
      <c r="U9" s="62">
        <f t="shared" si="0"/>
        <v>75.020790981334301</v>
      </c>
      <c r="V9" s="32">
        <f t="shared" si="5"/>
        <v>98.184914327956264</v>
      </c>
      <c r="W9" s="32">
        <f>100*((J9-$Q$8)/($Q$10-$Q$8))</f>
        <v>44.973862766322561</v>
      </c>
      <c r="X9" s="40">
        <f t="shared" si="1"/>
        <v>93.589117406341572</v>
      </c>
      <c r="Y9" s="40">
        <f t="shared" si="2"/>
        <v>98.021556617472328</v>
      </c>
      <c r="Z9" s="40">
        <f t="shared" si="8"/>
        <v>89.232911793436642</v>
      </c>
      <c r="AA9" s="41">
        <f t="shared" si="3"/>
        <v>87.152823613274535</v>
      </c>
      <c r="AB9" s="41">
        <f t="shared" si="4"/>
        <v>98.25025741214985</v>
      </c>
      <c r="AC9" s="41">
        <f t="shared" si="6"/>
        <v>66.047007418750155</v>
      </c>
      <c r="AD9" s="90"/>
      <c r="AE9" s="90"/>
      <c r="AF9" s="91"/>
      <c r="AJ9" s="26"/>
      <c r="AK9" s="26">
        <f t="shared" ref="AK9:AK17" si="9">AK8/2</f>
        <v>500</v>
      </c>
      <c r="AL9" s="20">
        <v>0.20899999999999999</v>
      </c>
      <c r="AS9" s="20"/>
    </row>
    <row r="10" spans="1:45" ht="14.65" thickBot="1" x14ac:dyDescent="0.5">
      <c r="A10" s="7" t="s">
        <v>3</v>
      </c>
      <c r="B10" s="8" t="s">
        <v>65</v>
      </c>
      <c r="C10" s="8" t="s">
        <v>66</v>
      </c>
      <c r="D10" s="9" t="s">
        <v>67</v>
      </c>
      <c r="F10" s="320"/>
      <c r="G10" s="150">
        <f t="shared" si="7"/>
        <v>2500</v>
      </c>
      <c r="H10" s="54">
        <v>12919</v>
      </c>
      <c r="I10" s="42">
        <v>8363</v>
      </c>
      <c r="J10" s="43"/>
      <c r="K10" s="44">
        <v>10966</v>
      </c>
      <c r="L10" s="44">
        <v>9892</v>
      </c>
      <c r="M10" s="44">
        <v>11525</v>
      </c>
      <c r="N10" s="45">
        <v>11540</v>
      </c>
      <c r="O10" s="45">
        <v>8880</v>
      </c>
      <c r="P10" s="45">
        <v>13251</v>
      </c>
      <c r="Q10" s="59">
        <v>7461.333333333333</v>
      </c>
      <c r="R10" s="92"/>
      <c r="S10" s="92"/>
      <c r="T10" s="93"/>
      <c r="U10" s="63">
        <f t="shared" si="0"/>
        <v>40.563204583256322</v>
      </c>
      <c r="V10" s="46">
        <f t="shared" si="5"/>
        <v>90.180386514243466</v>
      </c>
      <c r="W10" s="47"/>
      <c r="X10" s="48">
        <f t="shared" si="1"/>
        <v>61.832378488264638</v>
      </c>
      <c r="Y10" s="48">
        <f t="shared" si="2"/>
        <v>73.528790558914366</v>
      </c>
      <c r="Z10" s="48">
        <f t="shared" si="8"/>
        <v>55.744581144229997</v>
      </c>
      <c r="AA10" s="49">
        <f t="shared" si="3"/>
        <v>55.581223433746061</v>
      </c>
      <c r="AB10" s="49">
        <f t="shared" si="4"/>
        <v>84.54999075956384</v>
      </c>
      <c r="AC10" s="49">
        <f t="shared" si="6"/>
        <v>36.947553924545232</v>
      </c>
      <c r="AD10" s="92"/>
      <c r="AE10" s="92"/>
      <c r="AF10" s="93"/>
      <c r="AJ10" s="26"/>
      <c r="AK10" s="26">
        <f t="shared" si="9"/>
        <v>250</v>
      </c>
      <c r="AL10" s="20">
        <v>0.154</v>
      </c>
      <c r="AS10" s="20"/>
    </row>
    <row r="11" spans="1:45" ht="14.65" thickBot="1" x14ac:dyDescent="0.5">
      <c r="A11" s="7" t="s">
        <v>4</v>
      </c>
      <c r="B11" s="8" t="s">
        <v>68</v>
      </c>
      <c r="C11" s="8" t="s">
        <v>69</v>
      </c>
      <c r="D11" s="9" t="s">
        <v>70</v>
      </c>
      <c r="G11" s="136"/>
      <c r="H11" s="312" t="s">
        <v>43</v>
      </c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4"/>
      <c r="U11" s="312" t="s">
        <v>44</v>
      </c>
      <c r="V11" s="313"/>
      <c r="W11" s="313"/>
      <c r="X11" s="313"/>
      <c r="Y11" s="313"/>
      <c r="Z11" s="313"/>
      <c r="AA11" s="313"/>
      <c r="AB11" s="313"/>
      <c r="AC11" s="313"/>
      <c r="AD11" s="313"/>
      <c r="AE11" s="313"/>
      <c r="AF11" s="314"/>
      <c r="AJ11" s="26"/>
      <c r="AK11" s="26">
        <f t="shared" si="9"/>
        <v>125</v>
      </c>
      <c r="AL11" s="20">
        <v>9.9999999999999992E-2</v>
      </c>
      <c r="AS11" s="20"/>
    </row>
    <row r="12" spans="1:45" x14ac:dyDescent="0.45">
      <c r="A12" s="7" t="s">
        <v>6</v>
      </c>
      <c r="B12" s="8"/>
      <c r="C12" s="8"/>
      <c r="D12" s="9"/>
      <c r="F12" s="318" t="s">
        <v>51</v>
      </c>
      <c r="G12" s="147" t="s">
        <v>92</v>
      </c>
      <c r="H12" s="72" t="s">
        <v>47</v>
      </c>
      <c r="I12" s="73" t="s">
        <v>48</v>
      </c>
      <c r="J12" s="73" t="s">
        <v>49</v>
      </c>
      <c r="K12" s="73" t="s">
        <v>50</v>
      </c>
      <c r="L12" s="69" t="s">
        <v>47</v>
      </c>
      <c r="M12" s="69" t="s">
        <v>48</v>
      </c>
      <c r="N12" s="69" t="s">
        <v>49</v>
      </c>
      <c r="O12" s="69" t="s">
        <v>50</v>
      </c>
      <c r="P12" s="70" t="s">
        <v>47</v>
      </c>
      <c r="Q12" s="70" t="s">
        <v>48</v>
      </c>
      <c r="R12" s="70" t="s">
        <v>49</v>
      </c>
      <c r="S12" s="70" t="s">
        <v>50</v>
      </c>
      <c r="T12" s="89"/>
      <c r="U12" s="74" t="s">
        <v>47</v>
      </c>
      <c r="V12" s="75" t="s">
        <v>48</v>
      </c>
      <c r="W12" s="75" t="s">
        <v>49</v>
      </c>
      <c r="X12" s="75" t="s">
        <v>50</v>
      </c>
      <c r="Y12" s="69" t="s">
        <v>47</v>
      </c>
      <c r="Z12" s="69" t="s">
        <v>48</v>
      </c>
      <c r="AA12" s="69" t="s">
        <v>49</v>
      </c>
      <c r="AB12" s="69" t="s">
        <v>50</v>
      </c>
      <c r="AC12" s="70" t="s">
        <v>47</v>
      </c>
      <c r="AD12" s="70" t="s">
        <v>48</v>
      </c>
      <c r="AE12" s="70" t="s">
        <v>49</v>
      </c>
      <c r="AF12" s="71" t="s">
        <v>50</v>
      </c>
      <c r="AJ12" s="26"/>
      <c r="AK12" s="26">
        <f t="shared" si="9"/>
        <v>62.5</v>
      </c>
      <c r="AL12" s="20">
        <v>7.1000000000000008E-2</v>
      </c>
      <c r="AS12" s="20"/>
    </row>
    <row r="13" spans="1:45" x14ac:dyDescent="0.45">
      <c r="A13" s="7" t="s">
        <v>7</v>
      </c>
      <c r="B13" s="8">
        <v>56</v>
      </c>
      <c r="C13" s="8">
        <v>62</v>
      </c>
      <c r="D13" s="9">
        <v>54</v>
      </c>
      <c r="F13" s="319"/>
      <c r="G13" s="149">
        <v>20000</v>
      </c>
      <c r="H13" s="53">
        <v>8141</v>
      </c>
      <c r="I13" s="29"/>
      <c r="J13" s="29"/>
      <c r="K13" s="29"/>
      <c r="L13" s="38">
        <v>8416</v>
      </c>
      <c r="M13" s="38"/>
      <c r="N13" s="38"/>
      <c r="O13" s="38"/>
      <c r="P13" s="39">
        <v>8434</v>
      </c>
      <c r="Q13" s="39"/>
      <c r="R13" s="39"/>
      <c r="S13" s="39"/>
      <c r="T13" s="91" t="s">
        <v>52</v>
      </c>
      <c r="U13" s="62">
        <f t="shared" ref="U13:U18" si="10">100*((H13-$T$14)/($T$15-$T$14))</f>
        <v>99.311157814518666</v>
      </c>
      <c r="V13" s="32"/>
      <c r="W13" s="32"/>
      <c r="X13" s="101"/>
      <c r="Y13" s="77">
        <f t="shared" ref="Y13:Y18" si="11">100*((L13-$T$14)/($T$15-$T$14))</f>
        <v>97.34643939439043</v>
      </c>
      <c r="Z13" s="77"/>
      <c r="AA13" s="77"/>
      <c r="AB13" s="107"/>
      <c r="AC13" s="78">
        <f t="shared" ref="AC13:AC18" si="12">100*((P13-$T$14)/($T$15-$T$14))</f>
        <v>97.217839643254749</v>
      </c>
      <c r="AD13" s="79"/>
      <c r="AE13" s="79"/>
      <c r="AF13" s="109"/>
      <c r="AJ13" s="26"/>
      <c r="AK13" s="26">
        <f t="shared" si="9"/>
        <v>31.25</v>
      </c>
      <c r="AL13" s="20">
        <v>5.0999999999999997E-2</v>
      </c>
      <c r="AS13" s="20"/>
    </row>
    <row r="14" spans="1:45" ht="14.25" customHeight="1" x14ac:dyDescent="0.45">
      <c r="A14" s="7" t="s">
        <v>8</v>
      </c>
      <c r="B14" s="8">
        <v>0.84530000000000005</v>
      </c>
      <c r="C14" s="8">
        <v>0.80700000000000005</v>
      </c>
      <c r="D14" s="9">
        <v>0.81669999999999998</v>
      </c>
      <c r="F14" s="319"/>
      <c r="G14" s="149">
        <f>G13/2</f>
        <v>10000</v>
      </c>
      <c r="H14" s="53">
        <v>8478</v>
      </c>
      <c r="I14" s="29">
        <v>9909</v>
      </c>
      <c r="J14" s="29">
        <v>9176</v>
      </c>
      <c r="K14" s="29">
        <v>17028</v>
      </c>
      <c r="L14" s="38">
        <v>9238</v>
      </c>
      <c r="M14" s="38">
        <v>10927</v>
      </c>
      <c r="N14" s="38">
        <v>8673</v>
      </c>
      <c r="O14" s="38">
        <v>13997</v>
      </c>
      <c r="P14" s="39">
        <v>9437</v>
      </c>
      <c r="Q14" s="39">
        <v>10270</v>
      </c>
      <c r="R14" s="39">
        <v>8439</v>
      </c>
      <c r="S14" s="39">
        <v>16639</v>
      </c>
      <c r="T14" s="100">
        <v>22041.5</v>
      </c>
      <c r="U14" s="62">
        <f t="shared" si="10"/>
        <v>96.903484696034241</v>
      </c>
      <c r="V14" s="32">
        <f t="shared" ref="V14:X17" si="13">100*((I14-$T$17)/($T$18-$T$17))</f>
        <v>87.450428266125186</v>
      </c>
      <c r="W14" s="32">
        <f t="shared" si="13"/>
        <v>92.384323272211205</v>
      </c>
      <c r="X14" s="101">
        <f t="shared" si="13"/>
        <v>39.531739932801202</v>
      </c>
      <c r="Y14" s="77">
        <f t="shared" si="11"/>
        <v>91.473717425861651</v>
      </c>
      <c r="Z14" s="77">
        <f t="shared" ref="Z14:Z17" si="14">100*((M14-$T$17)/($T$18-$T$17))</f>
        <v>80.598170263129845</v>
      </c>
      <c r="AA14" s="77">
        <f t="shared" ref="AA14:AA17" si="15">100*((N14-$T$17)/($T$18-$T$17))</f>
        <v>95.770065684300263</v>
      </c>
      <c r="AB14" s="107">
        <f t="shared" ref="AB14:AB17" si="16">100*((O14-$T$17)/($T$18-$T$17))</f>
        <v>59.933698682387515</v>
      </c>
      <c r="AC14" s="78">
        <f t="shared" si="12"/>
        <v>90.051975732750662</v>
      </c>
      <c r="AD14" s="79">
        <f t="shared" ref="AD14:AD17" si="17">100*((Q14-$T$17)/($T$18-$T$17))</f>
        <v>85.020501803373392</v>
      </c>
      <c r="AE14" s="79">
        <f t="shared" ref="AE14:AE17" si="18">100*((R14-$T$17)/($T$18-$T$17))</f>
        <v>97.345142671236331</v>
      </c>
      <c r="AF14" s="109">
        <f>100*((S14-$T$14)/($T$15-$T$14))</f>
        <v>38.597786417246652</v>
      </c>
      <c r="AG14" s="35"/>
      <c r="AJ14" s="26"/>
      <c r="AK14" s="26">
        <f t="shared" si="9"/>
        <v>15.625</v>
      </c>
      <c r="AL14" s="20">
        <v>4.2999999999999997E-2</v>
      </c>
      <c r="AS14" s="20"/>
    </row>
    <row r="15" spans="1:45" ht="14.25" customHeight="1" x14ac:dyDescent="0.45">
      <c r="A15" s="7" t="s">
        <v>9</v>
      </c>
      <c r="B15" s="8">
        <v>10661</v>
      </c>
      <c r="C15" s="8">
        <v>13202</v>
      </c>
      <c r="D15" s="9">
        <v>8591</v>
      </c>
      <c r="F15" s="319"/>
      <c r="G15" s="149">
        <f t="shared" ref="G15:G18" si="19">G14/2</f>
        <v>5000</v>
      </c>
      <c r="H15" s="53">
        <v>9282</v>
      </c>
      <c r="I15" s="29">
        <v>14760</v>
      </c>
      <c r="J15" s="29">
        <v>12044</v>
      </c>
      <c r="K15" s="29">
        <v>18230</v>
      </c>
      <c r="L15" s="38">
        <v>11669</v>
      </c>
      <c r="M15" s="38">
        <v>14009</v>
      </c>
      <c r="N15" s="38">
        <v>11283</v>
      </c>
      <c r="O15" s="38">
        <v>17038</v>
      </c>
      <c r="P15" s="39">
        <v>12235</v>
      </c>
      <c r="Q15" s="39">
        <v>12729</v>
      </c>
      <c r="R15" s="39">
        <v>11039</v>
      </c>
      <c r="S15" s="39">
        <v>18153</v>
      </c>
      <c r="T15" s="76">
        <v>8044.583333333333</v>
      </c>
      <c r="U15" s="62">
        <f t="shared" si="10"/>
        <v>91.159362478641128</v>
      </c>
      <c r="V15" s="32">
        <f t="shared" si="13"/>
        <v>54.797870729258399</v>
      </c>
      <c r="W15" s="32">
        <f t="shared" si="13"/>
        <v>73.07953353489232</v>
      </c>
      <c r="X15" s="101">
        <f t="shared" si="13"/>
        <v>31.440959854608273</v>
      </c>
      <c r="Y15" s="77">
        <f t="shared" si="11"/>
        <v>74.10560659192798</v>
      </c>
      <c r="Z15" s="77">
        <f t="shared" si="14"/>
        <v>59.85292550357029</v>
      </c>
      <c r="AA15" s="77">
        <f t="shared" si="15"/>
        <v>78.201899291551896</v>
      </c>
      <c r="AB15" s="107">
        <f t="shared" si="16"/>
        <v>39.46442895045351</v>
      </c>
      <c r="AC15" s="78">
        <f t="shared" si="12"/>
        <v>70.061858861773118</v>
      </c>
      <c r="AD15" s="79">
        <f t="shared" si="17"/>
        <v>68.468731244075215</v>
      </c>
      <c r="AE15" s="79">
        <f t="shared" si="18"/>
        <v>79.844287260835657</v>
      </c>
      <c r="AF15" s="109">
        <f>100*((S15-$T$14)/($T$15-$T$14))</f>
        <v>27.781118460613346</v>
      </c>
      <c r="AJ15" s="26"/>
      <c r="AK15" s="26">
        <f t="shared" si="9"/>
        <v>7.8125</v>
      </c>
      <c r="AL15" s="20">
        <v>3.4000000000000002E-2</v>
      </c>
      <c r="AS15" s="20"/>
    </row>
    <row r="16" spans="1:45" x14ac:dyDescent="0.45">
      <c r="A16" s="7" t="s">
        <v>10</v>
      </c>
      <c r="B16" s="8">
        <v>13.8</v>
      </c>
      <c r="C16" s="8">
        <v>14.59</v>
      </c>
      <c r="D16" s="9">
        <v>12.61</v>
      </c>
      <c r="F16" s="319"/>
      <c r="G16" s="149">
        <f t="shared" si="19"/>
        <v>2500</v>
      </c>
      <c r="H16" s="53">
        <v>15581</v>
      </c>
      <c r="I16" s="29">
        <v>18514</v>
      </c>
      <c r="J16" s="29">
        <v>18141</v>
      </c>
      <c r="K16" s="29">
        <v>19429</v>
      </c>
      <c r="L16" s="38">
        <v>17246</v>
      </c>
      <c r="M16" s="38">
        <v>18067</v>
      </c>
      <c r="N16" s="38">
        <v>17066</v>
      </c>
      <c r="O16" s="38">
        <v>19358</v>
      </c>
      <c r="P16" s="39">
        <v>16195</v>
      </c>
      <c r="Q16" s="39">
        <v>17876</v>
      </c>
      <c r="R16" s="39">
        <v>17229</v>
      </c>
      <c r="S16" s="39">
        <v>19364</v>
      </c>
      <c r="T16" s="91" t="s">
        <v>53</v>
      </c>
      <c r="U16" s="62">
        <f t="shared" si="10"/>
        <v>46.156594011776399</v>
      </c>
      <c r="V16" s="32">
        <f t="shared" si="13"/>
        <v>29.529327955933741</v>
      </c>
      <c r="W16" s="32">
        <f t="shared" si="13"/>
        <v>32.040027597502764</v>
      </c>
      <c r="X16" s="101">
        <f t="shared" si="13"/>
        <v>23.370373071119658</v>
      </c>
      <c r="Y16" s="77">
        <f t="shared" si="11"/>
        <v>34.261117031727224</v>
      </c>
      <c r="Z16" s="77">
        <f t="shared" si="14"/>
        <v>32.538128866875702</v>
      </c>
      <c r="AA16" s="77">
        <f t="shared" si="15"/>
        <v>39.275958199879959</v>
      </c>
      <c r="AB16" s="107">
        <f t="shared" si="16"/>
        <v>23.848281045788294</v>
      </c>
      <c r="AC16" s="78">
        <f t="shared" si="12"/>
        <v>41.769913611926434</v>
      </c>
      <c r="AD16" s="79">
        <f t="shared" si="17"/>
        <v>33.823768629716675</v>
      </c>
      <c r="AE16" s="79">
        <f t="shared" si="18"/>
        <v>38.17878918761253</v>
      </c>
      <c r="AF16" s="109">
        <f>100*((S16-$T$14)/($T$15-$T$14))</f>
        <v>19.129212981430431</v>
      </c>
      <c r="AJ16" s="26"/>
      <c r="AK16" s="26">
        <f t="shared" si="9"/>
        <v>3.90625</v>
      </c>
      <c r="AL16" s="20">
        <v>3.0999999999999993E-2</v>
      </c>
      <c r="AS16" s="20"/>
    </row>
    <row r="17" spans="1:45" x14ac:dyDescent="0.45">
      <c r="A17" s="7" t="s">
        <v>11</v>
      </c>
      <c r="B17" s="8"/>
      <c r="C17" s="8"/>
      <c r="D17" s="9"/>
      <c r="F17" s="319"/>
      <c r="G17" s="149">
        <f t="shared" si="19"/>
        <v>1250</v>
      </c>
      <c r="H17" s="53">
        <v>18360</v>
      </c>
      <c r="I17" s="29">
        <v>19168</v>
      </c>
      <c r="J17" s="29">
        <v>20101</v>
      </c>
      <c r="K17" s="29">
        <v>19616</v>
      </c>
      <c r="L17" s="38">
        <v>19490</v>
      </c>
      <c r="M17" s="38">
        <v>19451</v>
      </c>
      <c r="N17" s="38">
        <v>18844</v>
      </c>
      <c r="O17" s="38">
        <v>21016</v>
      </c>
      <c r="P17" s="39">
        <v>19206</v>
      </c>
      <c r="Q17" s="39">
        <v>18270</v>
      </c>
      <c r="R17" s="39">
        <v>19419</v>
      </c>
      <c r="S17" s="39">
        <v>18294</v>
      </c>
      <c r="T17" s="61">
        <v>22901</v>
      </c>
      <c r="U17" s="62">
        <f t="shared" si="10"/>
        <v>26.302221322553176</v>
      </c>
      <c r="V17" s="32">
        <f t="shared" si="13"/>
        <v>25.1271897103945</v>
      </c>
      <c r="W17" s="32">
        <f t="shared" si="13"/>
        <v>18.847075057354566</v>
      </c>
      <c r="X17" s="101">
        <f t="shared" si="13"/>
        <v>22.111657701217766</v>
      </c>
      <c r="Y17" s="77">
        <f t="shared" si="11"/>
        <v>18.229014723480766</v>
      </c>
      <c r="Z17" s="77">
        <f t="shared" si="14"/>
        <v>23.222288909954731</v>
      </c>
      <c r="AA17" s="77">
        <f t="shared" si="15"/>
        <v>27.308065538459807</v>
      </c>
      <c r="AB17" s="107">
        <f t="shared" si="16"/>
        <v>12.688120172540485</v>
      </c>
      <c r="AC17" s="78">
        <f t="shared" si="12"/>
        <v>20.258033019176843</v>
      </c>
      <c r="AD17" s="79">
        <f t="shared" si="17"/>
        <v>31.171715925217498</v>
      </c>
      <c r="AE17" s="79">
        <f t="shared" si="18"/>
        <v>23.437684053467358</v>
      </c>
      <c r="AF17" s="109">
        <f>100*((S17-$T$14)/($T$15-$T$14))</f>
        <v>26.773753743383956</v>
      </c>
      <c r="AJ17" s="26"/>
      <c r="AK17" s="26">
        <f t="shared" si="9"/>
        <v>1.953125</v>
      </c>
      <c r="AL17" s="20">
        <v>3.1E-2</v>
      </c>
      <c r="AS17" s="20"/>
    </row>
    <row r="18" spans="1:45" ht="14.65" thickBot="1" x14ac:dyDescent="0.5">
      <c r="A18" s="7" t="s">
        <v>3</v>
      </c>
      <c r="B18" s="8" t="s">
        <v>12</v>
      </c>
      <c r="C18" s="8" t="s">
        <v>12</v>
      </c>
      <c r="D18" s="9" t="s">
        <v>12</v>
      </c>
      <c r="F18" s="320"/>
      <c r="G18" s="150">
        <f t="shared" si="19"/>
        <v>625</v>
      </c>
      <c r="H18" s="54">
        <v>18529</v>
      </c>
      <c r="I18" s="42"/>
      <c r="J18" s="42"/>
      <c r="K18" s="42"/>
      <c r="L18" s="44">
        <v>18658</v>
      </c>
      <c r="M18" s="44"/>
      <c r="N18" s="44"/>
      <c r="O18" s="44"/>
      <c r="P18" s="45">
        <v>19483</v>
      </c>
      <c r="Q18" s="45"/>
      <c r="R18" s="45"/>
      <c r="S18" s="45"/>
      <c r="T18" s="60">
        <v>8044.583333333333</v>
      </c>
      <c r="U18" s="63">
        <f t="shared" si="10"/>
        <v>25.094812548001645</v>
      </c>
      <c r="V18" s="46"/>
      <c r="W18" s="46"/>
      <c r="X18" s="102"/>
      <c r="Y18" s="80">
        <f t="shared" si="11"/>
        <v>24.173180998196028</v>
      </c>
      <c r="Z18" s="80"/>
      <c r="AA18" s="80"/>
      <c r="AB18" s="108"/>
      <c r="AC18" s="81">
        <f t="shared" si="12"/>
        <v>18.279025737811303</v>
      </c>
      <c r="AD18" s="82"/>
      <c r="AE18" s="82"/>
      <c r="AF18" s="110"/>
      <c r="AJ18" s="26"/>
      <c r="AK18" s="28">
        <v>0</v>
      </c>
      <c r="AL18" s="23">
        <v>3.8000000000000006E-2</v>
      </c>
      <c r="AS18" s="20"/>
    </row>
    <row r="19" spans="1:45" ht="14.65" thickBot="1" x14ac:dyDescent="0.5">
      <c r="A19" s="7"/>
      <c r="B19" s="8"/>
      <c r="C19" s="8"/>
      <c r="D19" s="9"/>
      <c r="G19" s="24"/>
      <c r="H19" s="312" t="s">
        <v>43</v>
      </c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4"/>
      <c r="U19" s="312" t="s">
        <v>44</v>
      </c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4"/>
      <c r="AJ19" s="26"/>
      <c r="AS19" s="20"/>
    </row>
    <row r="20" spans="1:45" x14ac:dyDescent="0.45">
      <c r="A20" s="7" t="s">
        <v>13</v>
      </c>
      <c r="B20" s="8"/>
      <c r="C20" s="8"/>
      <c r="D20" s="9"/>
      <c r="F20" s="315" t="s">
        <v>57</v>
      </c>
      <c r="G20" s="147" t="s">
        <v>92</v>
      </c>
      <c r="H20" s="95" t="s">
        <v>54</v>
      </c>
      <c r="I20" s="95" t="s">
        <v>56</v>
      </c>
      <c r="J20" s="86" t="s">
        <v>54</v>
      </c>
      <c r="K20" s="86" t="s">
        <v>56</v>
      </c>
      <c r="L20" s="87" t="s">
        <v>54</v>
      </c>
      <c r="M20" s="87" t="s">
        <v>56</v>
      </c>
      <c r="N20" s="83"/>
      <c r="O20" s="83"/>
      <c r="P20" s="83"/>
      <c r="Q20" s="83"/>
      <c r="R20" s="83"/>
      <c r="S20" s="83"/>
      <c r="T20" s="96"/>
      <c r="U20" s="95" t="s">
        <v>54</v>
      </c>
      <c r="V20" s="95" t="s">
        <v>56</v>
      </c>
      <c r="W20" s="86" t="s">
        <v>54</v>
      </c>
      <c r="X20" s="86" t="s">
        <v>56</v>
      </c>
      <c r="Y20" s="87" t="s">
        <v>54</v>
      </c>
      <c r="Z20" s="87" t="s">
        <v>56</v>
      </c>
      <c r="AA20" s="83"/>
      <c r="AB20" s="83"/>
      <c r="AC20" s="83"/>
      <c r="AD20" s="83"/>
      <c r="AE20" s="83"/>
      <c r="AF20" s="96"/>
      <c r="AJ20" s="26"/>
      <c r="AS20" s="20"/>
    </row>
    <row r="21" spans="1:45" x14ac:dyDescent="0.45">
      <c r="A21" s="7" t="s">
        <v>14</v>
      </c>
      <c r="B21" s="8">
        <v>130</v>
      </c>
      <c r="C21" s="8">
        <v>130</v>
      </c>
      <c r="D21" s="9">
        <v>130</v>
      </c>
      <c r="F21" s="316"/>
      <c r="G21" s="149">
        <v>20000</v>
      </c>
      <c r="H21" s="29">
        <v>8015</v>
      </c>
      <c r="I21" s="29"/>
      <c r="J21" s="38">
        <v>7877</v>
      </c>
      <c r="K21" s="38"/>
      <c r="L21" s="39">
        <v>7857</v>
      </c>
      <c r="M21" s="39"/>
      <c r="N21" s="90"/>
      <c r="O21" s="90"/>
      <c r="P21" s="90"/>
      <c r="Q21" s="90"/>
      <c r="R21" s="90"/>
      <c r="S21" s="90"/>
      <c r="T21" s="91"/>
      <c r="U21" s="32">
        <f>100*((H21-$N$23)/($N$24-$N$23))</f>
        <v>97.038881504786573</v>
      </c>
      <c r="V21" s="32"/>
      <c r="W21" s="40">
        <f>100*((J21-$N$23)/($N$24-$N$23))</f>
        <v>99.360667597624371</v>
      </c>
      <c r="X21" s="40"/>
      <c r="Y21" s="41">
        <f>100*((L21-$N$23)/($N$24-$N$23))</f>
        <v>99.697158335716807</v>
      </c>
      <c r="Z21" s="41"/>
      <c r="AA21" s="90"/>
      <c r="AB21" s="90"/>
      <c r="AC21" s="90"/>
      <c r="AD21" s="90"/>
      <c r="AE21" s="90"/>
      <c r="AF21" s="91"/>
      <c r="AJ21" s="26"/>
      <c r="AS21" s="20"/>
    </row>
    <row r="22" spans="1:45" ht="14.65" thickBot="1" x14ac:dyDescent="0.5">
      <c r="A22" s="21" t="s">
        <v>15</v>
      </c>
      <c r="B22" s="22">
        <v>57</v>
      </c>
      <c r="C22" s="22">
        <v>63</v>
      </c>
      <c r="D22" s="98">
        <v>55</v>
      </c>
      <c r="F22" s="316"/>
      <c r="G22" s="149">
        <f>G21/2</f>
        <v>10000</v>
      </c>
      <c r="H22" s="29">
        <v>8582</v>
      </c>
      <c r="I22" s="29"/>
      <c r="J22" s="38">
        <v>9210</v>
      </c>
      <c r="K22" s="38"/>
      <c r="L22" s="39">
        <v>7889</v>
      </c>
      <c r="M22" s="39"/>
      <c r="N22" s="90" t="s">
        <v>52</v>
      </c>
      <c r="O22" s="90"/>
      <c r="P22" s="90"/>
      <c r="Q22" s="90"/>
      <c r="R22" s="90"/>
      <c r="S22" s="90"/>
      <c r="T22" s="91"/>
      <c r="U22" s="32">
        <f t="shared" ref="U22:Y28" si="20">100*((H22-$N$23)/($N$24-$N$23))</f>
        <v>87.499369079866071</v>
      </c>
      <c r="V22" s="101"/>
      <c r="W22" s="40">
        <f t="shared" si="20"/>
        <v>76.933559903763651</v>
      </c>
      <c r="X22" s="103"/>
      <c r="Y22" s="41">
        <f t="shared" si="20"/>
        <v>99.158773154768923</v>
      </c>
      <c r="Z22" s="105"/>
      <c r="AA22" s="90"/>
      <c r="AB22" s="90"/>
      <c r="AC22" s="90"/>
      <c r="AD22" s="90"/>
      <c r="AE22" s="90"/>
      <c r="AF22" s="91"/>
      <c r="AJ22" s="26"/>
      <c r="AM22" t="s">
        <v>219</v>
      </c>
      <c r="AN22" t="s">
        <v>220</v>
      </c>
      <c r="AS22" s="20"/>
    </row>
    <row r="23" spans="1:45" ht="14.65" thickBot="1" x14ac:dyDescent="0.5">
      <c r="A23" s="10"/>
      <c r="B23" s="11" t="s">
        <v>16</v>
      </c>
      <c r="C23" s="11"/>
      <c r="D23" s="12"/>
      <c r="F23" s="316"/>
      <c r="G23" s="149">
        <f t="shared" ref="G23:G28" si="21">G22/2</f>
        <v>5000</v>
      </c>
      <c r="H23" s="29">
        <v>9820</v>
      </c>
      <c r="I23" s="29">
        <v>14201</v>
      </c>
      <c r="J23" s="38">
        <v>9518</v>
      </c>
      <c r="K23" s="38">
        <v>13772</v>
      </c>
      <c r="L23" s="39">
        <v>8277</v>
      </c>
      <c r="M23" s="39">
        <v>12688</v>
      </c>
      <c r="N23" s="57">
        <v>13782.7</v>
      </c>
      <c r="O23" s="90"/>
      <c r="P23" s="90"/>
      <c r="Q23" s="90"/>
      <c r="R23" s="90"/>
      <c r="S23" s="90"/>
      <c r="T23" s="91"/>
      <c r="U23" s="32">
        <f t="shared" si="20"/>
        <v>66.67059239194441</v>
      </c>
      <c r="V23" s="101">
        <f t="shared" ref="V23:Z28" si="22">100*((I23-$N$26)/($N$27-$N$26))</f>
        <v>17.242505388282932</v>
      </c>
      <c r="W23" s="40">
        <f t="shared" si="20"/>
        <v>71.751602537140172</v>
      </c>
      <c r="X23" s="103">
        <f t="shared" si="22"/>
        <v>22.846319639474888</v>
      </c>
      <c r="Y23" s="41">
        <f t="shared" si="20"/>
        <v>92.630852835775698</v>
      </c>
      <c r="Z23" s="105">
        <f t="shared" si="22"/>
        <v>37.006074064398149</v>
      </c>
      <c r="AA23" s="90"/>
      <c r="AB23" s="90"/>
      <c r="AC23" s="90"/>
      <c r="AD23" s="90"/>
      <c r="AE23" s="90"/>
      <c r="AF23" s="91"/>
      <c r="AJ23" s="26"/>
      <c r="AL23" s="235" t="s">
        <v>221</v>
      </c>
      <c r="AM23" s="236">
        <v>6.5000000000000002E-2</v>
      </c>
      <c r="AN23" s="19">
        <f>3*((AM23-0.0351)/0.0005)</f>
        <v>179.4</v>
      </c>
      <c r="AP23" s="246" t="s">
        <v>19</v>
      </c>
      <c r="AQ23" s="247">
        <v>0.21</v>
      </c>
      <c r="AR23" s="8" t="s">
        <v>235</v>
      </c>
      <c r="AS23" s="20"/>
    </row>
    <row r="24" spans="1:45" ht="14.65" thickBot="1" x14ac:dyDescent="0.5">
      <c r="A24" s="4"/>
      <c r="B24" s="50">
        <v>0.21</v>
      </c>
      <c r="C24" s="51" t="s">
        <v>45</v>
      </c>
      <c r="D24" s="52" t="s">
        <v>46</v>
      </c>
      <c r="F24" s="316"/>
      <c r="G24" s="149">
        <f t="shared" si="21"/>
        <v>2500</v>
      </c>
      <c r="H24" s="29">
        <v>10925</v>
      </c>
      <c r="I24" s="29">
        <v>14383</v>
      </c>
      <c r="J24" s="38">
        <v>12415</v>
      </c>
      <c r="K24" s="38">
        <v>13987</v>
      </c>
      <c r="L24" s="39">
        <v>10099</v>
      </c>
      <c r="M24" s="39">
        <v>13260</v>
      </c>
      <c r="N24" s="94">
        <v>7839</v>
      </c>
      <c r="O24" s="90"/>
      <c r="P24" s="90"/>
      <c r="Q24" s="90"/>
      <c r="R24" s="90"/>
      <c r="S24" s="90"/>
      <c r="T24" s="91"/>
      <c r="U24" s="32">
        <f t="shared" si="20"/>
        <v>48.079479112337438</v>
      </c>
      <c r="V24" s="101">
        <f t="shared" si="22"/>
        <v>14.865129645353015</v>
      </c>
      <c r="W24" s="40">
        <f t="shared" si="20"/>
        <v>23.01091912445111</v>
      </c>
      <c r="X24" s="103">
        <f t="shared" si="22"/>
        <v>20.037881261837896</v>
      </c>
      <c r="Y24" s="41">
        <f t="shared" si="20"/>
        <v>61.976546595554957</v>
      </c>
      <c r="Z24" s="105">
        <f t="shared" si="22"/>
        <v>29.534321729475536</v>
      </c>
      <c r="AA24" s="90"/>
      <c r="AB24" s="90"/>
      <c r="AC24" s="90"/>
      <c r="AD24" s="90"/>
      <c r="AE24" s="90"/>
      <c r="AF24" s="91"/>
      <c r="AJ24" s="26"/>
      <c r="AL24" s="237" t="s">
        <v>223</v>
      </c>
      <c r="AM24" s="248">
        <v>4.1999999999999996E-2</v>
      </c>
      <c r="AN24" s="20">
        <f t="shared" ref="AN24:AN34" si="23">3*((AM24-0.0351)/0.0005)</f>
        <v>41.399999999999977</v>
      </c>
      <c r="AP24" s="24" t="s">
        <v>20</v>
      </c>
      <c r="AQ24" s="8">
        <v>0.82399999999999995</v>
      </c>
      <c r="AR24" s="8">
        <v>0.95609999999999995</v>
      </c>
      <c r="AS24" s="20"/>
    </row>
    <row r="25" spans="1:45" x14ac:dyDescent="0.45">
      <c r="A25" s="7" t="s">
        <v>61</v>
      </c>
      <c r="B25" s="139">
        <v>0.21579999999999999</v>
      </c>
      <c r="C25" s="139">
        <v>9.6670000000000006E-2</v>
      </c>
      <c r="D25" s="140">
        <v>0.13070000000000001</v>
      </c>
      <c r="F25" s="316"/>
      <c r="G25" s="149">
        <f t="shared" si="21"/>
        <v>1250</v>
      </c>
      <c r="H25" s="29">
        <v>12737</v>
      </c>
      <c r="I25" s="29">
        <v>14929</v>
      </c>
      <c r="J25" s="38">
        <v>12859</v>
      </c>
      <c r="K25" s="38">
        <v>14378</v>
      </c>
      <c r="L25" s="39">
        <v>10902</v>
      </c>
      <c r="M25" s="39">
        <v>13918</v>
      </c>
      <c r="N25" s="90" t="s">
        <v>53</v>
      </c>
      <c r="O25" s="90"/>
      <c r="P25" s="90"/>
      <c r="Q25" s="90"/>
      <c r="R25" s="90"/>
      <c r="S25" s="90"/>
      <c r="T25" s="91"/>
      <c r="U25" s="32">
        <f t="shared" si="20"/>
        <v>17.593418241162922</v>
      </c>
      <c r="V25" s="101">
        <f t="shared" si="22"/>
        <v>7.7330024165632549</v>
      </c>
      <c r="W25" s="40">
        <f t="shared" si="20"/>
        <v>15.540824738799074</v>
      </c>
      <c r="X25" s="103">
        <f t="shared" si="22"/>
        <v>14.930442165763177</v>
      </c>
      <c r="Y25" s="41">
        <f t="shared" si="20"/>
        <v>48.46644346114374</v>
      </c>
      <c r="Z25" s="105">
        <f t="shared" si="22"/>
        <v>20.939194043498137</v>
      </c>
      <c r="AA25" s="90"/>
      <c r="AB25" s="90"/>
      <c r="AC25" s="90"/>
      <c r="AD25" s="90"/>
      <c r="AE25" s="90"/>
      <c r="AF25" s="91"/>
      <c r="AJ25" s="26"/>
      <c r="AL25" s="237" t="s">
        <v>224</v>
      </c>
      <c r="AM25" s="248">
        <v>6.6000000000000003E-2</v>
      </c>
      <c r="AN25" s="20">
        <f t="shared" si="23"/>
        <v>185.4</v>
      </c>
      <c r="AP25" s="24" t="s">
        <v>21</v>
      </c>
      <c r="AQ25" s="8">
        <v>9.5600000000000004E-2</v>
      </c>
      <c r="AR25" s="8">
        <v>0.7893</v>
      </c>
      <c r="AS25" s="20"/>
    </row>
    <row r="26" spans="1:45" x14ac:dyDescent="0.45">
      <c r="A26" s="7"/>
      <c r="B26" s="139">
        <v>2.3949999999999999E-2</v>
      </c>
      <c r="C26" s="139">
        <v>6.234E-2</v>
      </c>
      <c r="D26" s="140">
        <v>3.5270000000000003E-2</v>
      </c>
      <c r="F26" s="316"/>
      <c r="G26" s="149">
        <f t="shared" si="21"/>
        <v>625</v>
      </c>
      <c r="H26" s="29">
        <v>14821</v>
      </c>
      <c r="I26" s="29">
        <v>15273</v>
      </c>
      <c r="J26" s="38">
        <v>13924</v>
      </c>
      <c r="K26" s="38">
        <v>15064</v>
      </c>
      <c r="L26" s="39">
        <v>12173</v>
      </c>
      <c r="M26" s="39">
        <v>14389</v>
      </c>
      <c r="N26" s="56">
        <v>15521</v>
      </c>
      <c r="O26" s="90"/>
      <c r="P26" s="90"/>
      <c r="Q26" s="90"/>
      <c r="R26" s="90"/>
      <c r="S26" s="90"/>
      <c r="T26" s="91"/>
      <c r="U26" s="32">
        <f t="shared" si="20"/>
        <v>-17.468916668068697</v>
      </c>
      <c r="V26" s="101">
        <f t="shared" si="22"/>
        <v>3.2395010123440664</v>
      </c>
      <c r="W26" s="40">
        <f t="shared" si="20"/>
        <v>-2.3773070646230337</v>
      </c>
      <c r="X26" s="103">
        <f t="shared" si="22"/>
        <v>5.9695643654888642</v>
      </c>
      <c r="Y26" s="41">
        <f t="shared" si="20"/>
        <v>27.082457055369559</v>
      </c>
      <c r="Z26" s="105">
        <f t="shared" si="22"/>
        <v>14.786754620860821</v>
      </c>
      <c r="AA26" s="90"/>
      <c r="AB26" s="90"/>
      <c r="AC26" s="90"/>
      <c r="AD26" s="90"/>
      <c r="AE26" s="90"/>
      <c r="AF26" s="91"/>
      <c r="AJ26" s="26"/>
      <c r="AL26" s="237" t="s">
        <v>225</v>
      </c>
      <c r="AM26" s="248">
        <v>6.1999999999999993E-2</v>
      </c>
      <c r="AN26" s="20">
        <f t="shared" si="23"/>
        <v>161.39999999999995</v>
      </c>
      <c r="AP26" s="24" t="s">
        <v>22</v>
      </c>
      <c r="AQ26" s="8" t="s">
        <v>27</v>
      </c>
      <c r="AR26" s="8" t="s">
        <v>27</v>
      </c>
      <c r="AS26" s="20"/>
    </row>
    <row r="27" spans="1:45" x14ac:dyDescent="0.45">
      <c r="A27" s="7"/>
      <c r="B27" s="139">
        <v>0.4264</v>
      </c>
      <c r="C27" s="139">
        <v>0.12839999999999999</v>
      </c>
      <c r="D27" s="140">
        <v>0.28260000000000002</v>
      </c>
      <c r="F27" s="316"/>
      <c r="G27" s="149">
        <f t="shared" si="21"/>
        <v>312.5</v>
      </c>
      <c r="H27" s="29">
        <v>14967</v>
      </c>
      <c r="I27" s="29">
        <v>15135</v>
      </c>
      <c r="J27" s="38">
        <v>12711</v>
      </c>
      <c r="K27" s="38">
        <v>14972</v>
      </c>
      <c r="L27" s="39">
        <v>11779</v>
      </c>
      <c r="M27" s="39">
        <v>14759</v>
      </c>
      <c r="N27" s="94">
        <v>7865.5</v>
      </c>
      <c r="O27" s="90"/>
      <c r="P27" s="90"/>
      <c r="Q27" s="90"/>
      <c r="R27" s="90"/>
      <c r="S27" s="90"/>
      <c r="T27" s="91"/>
      <c r="U27" s="32">
        <f t="shared" si="20"/>
        <v>-19.925299056143466</v>
      </c>
      <c r="V27" s="101">
        <f t="shared" si="22"/>
        <v>5.0421265756645548</v>
      </c>
      <c r="W27" s="40">
        <f t="shared" si="20"/>
        <v>18.030856200683086</v>
      </c>
      <c r="X27" s="103">
        <f t="shared" si="22"/>
        <v>7.1713147410358573</v>
      </c>
      <c r="Y27" s="41">
        <f t="shared" si="20"/>
        <v>33.711324595790508</v>
      </c>
      <c r="Z27" s="105">
        <f t="shared" si="22"/>
        <v>9.9536281105087845</v>
      </c>
      <c r="AA27" s="90"/>
      <c r="AB27" s="90"/>
      <c r="AC27" s="90"/>
      <c r="AD27" s="90"/>
      <c r="AE27" s="90"/>
      <c r="AF27" s="91"/>
      <c r="AJ27" s="26"/>
      <c r="AL27" s="237" t="s">
        <v>226</v>
      </c>
      <c r="AM27" s="248">
        <v>6.7000000000000004E-2</v>
      </c>
      <c r="AN27" s="20">
        <f t="shared" si="23"/>
        <v>191.40000000000003</v>
      </c>
      <c r="AP27" s="24" t="s">
        <v>24</v>
      </c>
      <c r="AQ27" s="8" t="s">
        <v>74</v>
      </c>
      <c r="AR27" s="8" t="s">
        <v>74</v>
      </c>
      <c r="AS27" s="20"/>
    </row>
    <row r="28" spans="1:45" ht="14.65" thickBot="1" x14ac:dyDescent="0.5">
      <c r="A28" s="7" t="s">
        <v>62</v>
      </c>
      <c r="B28" s="139">
        <v>0.1875</v>
      </c>
      <c r="C28" s="139">
        <v>0.27360000000000001</v>
      </c>
      <c r="D28" s="140">
        <v>0.27110000000000001</v>
      </c>
      <c r="F28" s="317"/>
      <c r="G28" s="150">
        <f t="shared" si="21"/>
        <v>156.25</v>
      </c>
      <c r="H28" s="42">
        <v>13504</v>
      </c>
      <c r="I28" s="42">
        <v>15576</v>
      </c>
      <c r="J28" s="44">
        <v>12441</v>
      </c>
      <c r="K28" s="44">
        <v>14992</v>
      </c>
      <c r="L28" s="45">
        <v>11641</v>
      </c>
      <c r="M28" s="45">
        <v>14268</v>
      </c>
      <c r="N28" s="27"/>
      <c r="O28" s="92"/>
      <c r="P28" s="92"/>
      <c r="Q28" s="92"/>
      <c r="R28" s="92"/>
      <c r="S28" s="92"/>
      <c r="T28" s="93"/>
      <c r="U28" s="46">
        <f t="shared" si="20"/>
        <v>4.6889984353180791</v>
      </c>
      <c r="V28" s="102">
        <f t="shared" si="22"/>
        <v>-0.71843772451178889</v>
      </c>
      <c r="W28" s="48">
        <f t="shared" si="20"/>
        <v>22.573481164930946</v>
      </c>
      <c r="X28" s="104">
        <f t="shared" si="22"/>
        <v>6.9100646593952053</v>
      </c>
      <c r="Y28" s="49">
        <f t="shared" si="20"/>
        <v>36.033110688628305</v>
      </c>
      <c r="Z28" s="106">
        <f t="shared" si="22"/>
        <v>16.367317614786757</v>
      </c>
      <c r="AA28" s="92"/>
      <c r="AB28" s="92"/>
      <c r="AC28" s="92"/>
      <c r="AD28" s="92"/>
      <c r="AE28" s="92"/>
      <c r="AF28" s="93"/>
      <c r="AJ28" s="26"/>
      <c r="AL28" s="237" t="s">
        <v>227</v>
      </c>
      <c r="AM28" s="238">
        <v>5.3999999999999999E-2</v>
      </c>
      <c r="AN28" s="23">
        <f t="shared" si="23"/>
        <v>113.39999999999999</v>
      </c>
      <c r="AS28" s="20"/>
    </row>
    <row r="29" spans="1:45" ht="14.65" thickBot="1" x14ac:dyDescent="0.5">
      <c r="A29" s="7"/>
      <c r="B29" s="139">
        <v>0.37759999999999999</v>
      </c>
      <c r="C29" s="139">
        <v>0.37319999999999998</v>
      </c>
      <c r="D29" s="140">
        <v>0.29530000000000001</v>
      </c>
      <c r="G29" s="24"/>
      <c r="H29" s="312" t="s">
        <v>43</v>
      </c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4"/>
      <c r="U29" s="312" t="s">
        <v>44</v>
      </c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4"/>
      <c r="AJ29" s="26"/>
      <c r="AL29" s="239" t="s">
        <v>228</v>
      </c>
      <c r="AM29" s="240">
        <v>0.10699999999999998</v>
      </c>
      <c r="AN29" s="19">
        <f t="shared" si="23"/>
        <v>431.4</v>
      </c>
      <c r="AP29" s="246" t="s">
        <v>236</v>
      </c>
      <c r="AQ29" s="8"/>
      <c r="AS29" s="20"/>
    </row>
    <row r="30" spans="1:45" x14ac:dyDescent="0.45">
      <c r="A30" s="7"/>
      <c r="B30" s="139">
        <v>0.30399999999999999</v>
      </c>
      <c r="C30" s="139">
        <v>0.23780000000000001</v>
      </c>
      <c r="D30" s="140">
        <v>0.24379999999999999</v>
      </c>
      <c r="F30" s="315" t="s">
        <v>77</v>
      </c>
      <c r="G30" s="147" t="s">
        <v>92</v>
      </c>
      <c r="H30" s="64" t="s">
        <v>58</v>
      </c>
      <c r="I30" s="64" t="s">
        <v>59</v>
      </c>
      <c r="J30" s="64" t="s">
        <v>60</v>
      </c>
      <c r="K30" s="36" t="s">
        <v>58</v>
      </c>
      <c r="L30" s="36" t="s">
        <v>59</v>
      </c>
      <c r="M30" s="36" t="s">
        <v>60</v>
      </c>
      <c r="N30" s="37" t="s">
        <v>58</v>
      </c>
      <c r="O30" s="37" t="s">
        <v>59</v>
      </c>
      <c r="P30" s="37" t="s">
        <v>60</v>
      </c>
      <c r="Q30" s="83"/>
      <c r="R30" s="83"/>
      <c r="S30" s="83"/>
      <c r="T30" s="96"/>
      <c r="U30" s="64" t="s">
        <v>58</v>
      </c>
      <c r="V30" s="64" t="s">
        <v>59</v>
      </c>
      <c r="W30" s="64" t="s">
        <v>60</v>
      </c>
      <c r="X30" s="36" t="s">
        <v>58</v>
      </c>
      <c r="Y30" s="36" t="s">
        <v>59</v>
      </c>
      <c r="Z30" s="36" t="s">
        <v>60</v>
      </c>
      <c r="AA30" s="37" t="s">
        <v>58</v>
      </c>
      <c r="AB30" s="37" t="s">
        <v>59</v>
      </c>
      <c r="AC30" s="37" t="s">
        <v>60</v>
      </c>
      <c r="AD30" s="83"/>
      <c r="AE30" s="83"/>
      <c r="AF30" s="96"/>
      <c r="AJ30" s="26"/>
      <c r="AL30" s="241" t="s">
        <v>229</v>
      </c>
      <c r="AM30" s="249">
        <v>9.2000000000000012E-2</v>
      </c>
      <c r="AN30" s="20">
        <f t="shared" si="23"/>
        <v>341.40000000000009</v>
      </c>
      <c r="AP30" s="24" t="s">
        <v>21</v>
      </c>
      <c r="AQ30" s="8">
        <v>1.9E-3</v>
      </c>
      <c r="AS30" s="20"/>
    </row>
    <row r="31" spans="1:45" x14ac:dyDescent="0.45">
      <c r="A31" s="7"/>
      <c r="B31" s="141">
        <v>1.113</v>
      </c>
      <c r="C31" s="141">
        <v>0.74380000000000002</v>
      </c>
      <c r="D31" s="142">
        <v>1.2290000000000001</v>
      </c>
      <c r="F31" s="316"/>
      <c r="G31" s="149">
        <v>20000</v>
      </c>
      <c r="H31" s="65"/>
      <c r="I31" s="65">
        <v>8097</v>
      </c>
      <c r="J31" s="65">
        <v>7860</v>
      </c>
      <c r="K31" s="38"/>
      <c r="L31" s="38">
        <v>8333</v>
      </c>
      <c r="M31" s="38">
        <v>7789</v>
      </c>
      <c r="N31" s="39"/>
      <c r="O31" s="39"/>
      <c r="P31" s="39"/>
      <c r="Q31" s="90"/>
      <c r="R31" s="90"/>
      <c r="S31" s="90"/>
      <c r="T31" s="91"/>
      <c r="U31" s="32"/>
      <c r="V31" s="32">
        <f>100*((I31-$Q$37)/($Q$38-$Q$37))</f>
        <v>94.840494942296843</v>
      </c>
      <c r="W31" s="32">
        <f>100*((J31-$Q$37)/($Q$38-$Q$37))</f>
        <v>97.033863011670192</v>
      </c>
      <c r="X31" s="77"/>
      <c r="Y31" s="77">
        <f>100*((L31-$Q$37)/($Q$38-$Q$37))</f>
        <v>92.656381590515764</v>
      </c>
      <c r="Z31" s="77">
        <f>100*((M31-$Q$37)/($Q$38-$Q$37))</f>
        <v>97.69094796072298</v>
      </c>
      <c r="AA31" s="78"/>
      <c r="AB31" s="78"/>
      <c r="AC31" s="78"/>
      <c r="AD31" s="90"/>
      <c r="AE31" s="90"/>
      <c r="AF31" s="91"/>
      <c r="AJ31" s="26"/>
      <c r="AL31" s="241" t="s">
        <v>230</v>
      </c>
      <c r="AM31" s="249">
        <v>0.13799999999999998</v>
      </c>
      <c r="AN31" s="20">
        <f t="shared" si="23"/>
        <v>617.4</v>
      </c>
      <c r="AP31" s="24" t="s">
        <v>24</v>
      </c>
      <c r="AQ31" s="8" t="s">
        <v>237</v>
      </c>
      <c r="AS31" s="20"/>
    </row>
    <row r="32" spans="1:45" x14ac:dyDescent="0.45">
      <c r="A32" s="7" t="s">
        <v>55</v>
      </c>
      <c r="B32" s="143">
        <v>0.35489999999999999</v>
      </c>
      <c r="C32" s="143">
        <v>0.37530000000000002</v>
      </c>
      <c r="D32" s="144">
        <v>9.894E-2</v>
      </c>
      <c r="F32" s="316"/>
      <c r="G32" s="149">
        <f>G31/2</f>
        <v>10000</v>
      </c>
      <c r="H32" s="65"/>
      <c r="I32" s="65">
        <v>8321</v>
      </c>
      <c r="J32" s="65">
        <v>8129</v>
      </c>
      <c r="K32" s="38"/>
      <c r="L32" s="38">
        <v>8570</v>
      </c>
      <c r="M32" s="38">
        <v>8854</v>
      </c>
      <c r="N32" s="39"/>
      <c r="O32" s="39">
        <v>8396</v>
      </c>
      <c r="P32" s="39">
        <v>7798</v>
      </c>
      <c r="Q32" s="90"/>
      <c r="R32" s="90"/>
      <c r="S32" s="90"/>
      <c r="T32" s="91"/>
      <c r="U32" s="32"/>
      <c r="V32" s="32">
        <f t="shared" ref="V32:W38" si="24">100*((I32-$Q$37)/($Q$38-$Q$37))</f>
        <v>92.767438201623278</v>
      </c>
      <c r="W32" s="32">
        <f t="shared" si="24"/>
        <v>94.544343979343466</v>
      </c>
      <c r="X32" s="77"/>
      <c r="Y32" s="77">
        <f t="shared" ref="Y32:Y38" si="25">100*((L32-$Q$37)/($Q$38-$Q$37))</f>
        <v>90.4630135211424</v>
      </c>
      <c r="Z32" s="77">
        <f t="shared" ref="Z32:Z38" si="26">100*((M32-$Q$37)/($Q$38-$Q$37))</f>
        <v>87.834673724931278</v>
      </c>
      <c r="AA32" s="78"/>
      <c r="AB32" s="78">
        <f t="shared" ref="AB32:AB38" si="27">100*((O32-$Q$37)/($Q$38-$Q$37))</f>
        <v>92.073334382201324</v>
      </c>
      <c r="AC32" s="78">
        <f t="shared" ref="AC32:AC37" si="28">100*((P32-$Q$37)/($Q$38-$Q$37))</f>
        <v>97.607655502392348</v>
      </c>
      <c r="AD32" s="90"/>
      <c r="AE32" s="90"/>
      <c r="AF32" s="91"/>
      <c r="AJ32" s="26"/>
      <c r="AL32" s="241" t="s">
        <v>231</v>
      </c>
      <c r="AM32" s="249">
        <v>0.11700000000000001</v>
      </c>
      <c r="AN32" s="20">
        <f t="shared" si="23"/>
        <v>491.40000000000003</v>
      </c>
      <c r="AP32" s="24" t="s">
        <v>26</v>
      </c>
      <c r="AQ32" s="8" t="s">
        <v>27</v>
      </c>
      <c r="AS32" s="20"/>
    </row>
    <row r="33" spans="1:45" x14ac:dyDescent="0.45">
      <c r="A33" s="7"/>
      <c r="B33" s="141">
        <v>1.9590000000000001</v>
      </c>
      <c r="C33" s="141">
        <v>1.246</v>
      </c>
      <c r="D33" s="142">
        <v>0.62549999999999994</v>
      </c>
      <c r="F33" s="316"/>
      <c r="G33" s="149">
        <f t="shared" ref="G33:G38" si="29">G32/2</f>
        <v>5000</v>
      </c>
      <c r="H33" s="65">
        <v>11681</v>
      </c>
      <c r="I33" s="65">
        <v>9701</v>
      </c>
      <c r="J33" s="65">
        <v>9385</v>
      </c>
      <c r="K33" s="38">
        <v>11649</v>
      </c>
      <c r="L33" s="38">
        <v>9649</v>
      </c>
      <c r="M33" s="38">
        <v>10586</v>
      </c>
      <c r="N33" s="39">
        <v>10155</v>
      </c>
      <c r="O33" s="39">
        <v>9144</v>
      </c>
      <c r="P33" s="39">
        <v>8552</v>
      </c>
      <c r="Q33" s="90" t="s">
        <v>52</v>
      </c>
      <c r="R33" s="90"/>
      <c r="S33" s="90"/>
      <c r="T33" s="91"/>
      <c r="U33" s="32">
        <f t="shared" ref="U33:U38" si="30">100*((H33-$Q$34)/($Q$35-$Q$34))</f>
        <v>55.073416611878145</v>
      </c>
      <c r="V33" s="32">
        <f t="shared" si="24"/>
        <v>79.995927924259391</v>
      </c>
      <c r="W33" s="32">
        <f t="shared" si="24"/>
        <v>82.920418683423875</v>
      </c>
      <c r="X33" s="77">
        <f t="shared" ref="X33:X38" si="31">100*((K33-$Q$34)/($Q$35-$Q$34))</f>
        <v>55.424063116370817</v>
      </c>
      <c r="Y33" s="77">
        <f t="shared" si="25"/>
        <v>80.477173239058601</v>
      </c>
      <c r="Z33" s="77">
        <f t="shared" si="26"/>
        <v>71.805502855080377</v>
      </c>
      <c r="AA33" s="78">
        <f t="shared" ref="AA33:AA38" si="32">100*((N33-$Q$34)/($Q$35-$Q$34))</f>
        <v>71.794871794871796</v>
      </c>
      <c r="AB33" s="78">
        <f t="shared" si="27"/>
        <v>85.150805623166406</v>
      </c>
      <c r="AC33" s="78">
        <f t="shared" si="28"/>
        <v>90.629598437803665</v>
      </c>
      <c r="AD33" s="90"/>
      <c r="AE33" s="90"/>
      <c r="AF33" s="91"/>
      <c r="AJ33" s="26"/>
      <c r="AL33" s="241" t="s">
        <v>232</v>
      </c>
      <c r="AM33" s="249">
        <v>0.122</v>
      </c>
      <c r="AN33" s="20">
        <f t="shared" si="23"/>
        <v>521.40000000000009</v>
      </c>
      <c r="AP33" s="24" t="s">
        <v>28</v>
      </c>
      <c r="AQ33" s="8" t="s">
        <v>29</v>
      </c>
      <c r="AS33" s="20"/>
    </row>
    <row r="34" spans="1:45" ht="14.65" thickBot="1" x14ac:dyDescent="0.5">
      <c r="A34" s="7" t="s">
        <v>63</v>
      </c>
      <c r="B34" s="139">
        <v>0.2959</v>
      </c>
      <c r="C34" s="139">
        <v>0.2427</v>
      </c>
      <c r="D34" s="140">
        <v>0.1951</v>
      </c>
      <c r="F34" s="316"/>
      <c r="G34" s="149">
        <f t="shared" si="29"/>
        <v>2500</v>
      </c>
      <c r="H34" s="65">
        <v>12464</v>
      </c>
      <c r="I34" s="65">
        <v>11752</v>
      </c>
      <c r="J34" s="65">
        <v>11683</v>
      </c>
      <c r="K34" s="38">
        <v>12428</v>
      </c>
      <c r="L34" s="38">
        <v>11211</v>
      </c>
      <c r="M34" s="38">
        <v>12389</v>
      </c>
      <c r="N34" s="39">
        <v>11296</v>
      </c>
      <c r="O34" s="39">
        <v>10874</v>
      </c>
      <c r="P34" s="39">
        <v>10515</v>
      </c>
      <c r="Q34" s="56">
        <v>16707</v>
      </c>
      <c r="R34" s="90"/>
      <c r="S34" s="90"/>
      <c r="T34" s="91"/>
      <c r="U34" s="32">
        <f t="shared" si="30"/>
        <v>46.493534955073414</v>
      </c>
      <c r="V34" s="32">
        <f t="shared" si="24"/>
        <v>61.014502142467123</v>
      </c>
      <c r="W34" s="32">
        <f t="shared" si="24"/>
        <v>61.653077656335306</v>
      </c>
      <c r="X34" s="77">
        <f t="shared" si="31"/>
        <v>46.888012272627655</v>
      </c>
      <c r="Y34" s="77">
        <f t="shared" si="25"/>
        <v>66.021304359897456</v>
      </c>
      <c r="Z34" s="77">
        <f t="shared" si="26"/>
        <v>55.119247036176688</v>
      </c>
      <c r="AA34" s="78">
        <f t="shared" si="32"/>
        <v>59.292132369055452</v>
      </c>
      <c r="AB34" s="78">
        <f t="shared" si="27"/>
        <v>69.140144188500088</v>
      </c>
      <c r="AC34" s="78">
        <f t="shared" si="28"/>
        <v>72.46258780413315</v>
      </c>
      <c r="AD34" s="90"/>
      <c r="AE34" s="90"/>
      <c r="AF34" s="91"/>
      <c r="AJ34" s="26"/>
      <c r="AL34" s="242" t="s">
        <v>233</v>
      </c>
      <c r="AM34" s="243">
        <v>0.16999999999999998</v>
      </c>
      <c r="AN34" s="23">
        <f t="shared" si="23"/>
        <v>809.39999999999986</v>
      </c>
      <c r="AP34" s="24" t="s">
        <v>72</v>
      </c>
      <c r="AQ34" s="8" t="s">
        <v>238</v>
      </c>
      <c r="AS34" s="20"/>
    </row>
    <row r="35" spans="1:45" x14ac:dyDescent="0.45">
      <c r="A35" s="7"/>
      <c r="B35" s="139">
        <v>0.14610000000000001</v>
      </c>
      <c r="C35" s="139">
        <v>0.11890000000000001</v>
      </c>
      <c r="D35" s="140">
        <v>9.4089999999999993E-2</v>
      </c>
      <c r="F35" s="316"/>
      <c r="G35" s="149">
        <f t="shared" si="29"/>
        <v>1250</v>
      </c>
      <c r="H35" s="65">
        <v>13628</v>
      </c>
      <c r="I35" s="65">
        <v>13671</v>
      </c>
      <c r="J35" s="65">
        <v>13842</v>
      </c>
      <c r="K35" s="38">
        <v>12899</v>
      </c>
      <c r="L35" s="38">
        <v>12959</v>
      </c>
      <c r="M35" s="38">
        <v>13889</v>
      </c>
      <c r="N35" s="39">
        <v>13493</v>
      </c>
      <c r="O35" s="39">
        <v>12592</v>
      </c>
      <c r="P35" s="39">
        <v>12586</v>
      </c>
      <c r="Q35" s="94">
        <v>7581</v>
      </c>
      <c r="R35" s="90"/>
      <c r="S35" s="90"/>
      <c r="T35" s="91"/>
      <c r="U35" s="32">
        <f t="shared" si="30"/>
        <v>33.738768354152967</v>
      </c>
      <c r="V35" s="32">
        <f t="shared" si="24"/>
        <v>43.254699082857485</v>
      </c>
      <c r="W35" s="32">
        <f t="shared" si="24"/>
        <v>41.672142374575436</v>
      </c>
      <c r="X35" s="77">
        <f t="shared" si="31"/>
        <v>41.726934034626339</v>
      </c>
      <c r="Y35" s="77">
        <f t="shared" si="25"/>
        <v>49.844058008569867</v>
      </c>
      <c r="Z35" s="77">
        <f t="shared" si="26"/>
        <v>41.237170647737678</v>
      </c>
      <c r="AA35" s="78">
        <f t="shared" si="32"/>
        <v>35.218058294981368</v>
      </c>
      <c r="AB35" s="78">
        <f t="shared" si="27"/>
        <v>53.240539364941277</v>
      </c>
      <c r="AC35" s="78">
        <f t="shared" si="28"/>
        <v>53.296067670495027</v>
      </c>
      <c r="AD35" s="90"/>
      <c r="AE35" s="90"/>
      <c r="AF35" s="91"/>
      <c r="AJ35" s="26"/>
      <c r="AP35" s="24" t="s">
        <v>30</v>
      </c>
      <c r="AQ35" s="8">
        <v>6</v>
      </c>
      <c r="AS35" s="20"/>
    </row>
    <row r="36" spans="1:45" ht="14.65" thickBot="1" x14ac:dyDescent="0.5">
      <c r="A36" s="7"/>
      <c r="B36" s="139">
        <v>0.14630000000000001</v>
      </c>
      <c r="C36" s="139">
        <v>0.1623</v>
      </c>
      <c r="D36" s="140">
        <v>9.672E-2</v>
      </c>
      <c r="F36" s="316"/>
      <c r="G36" s="149">
        <f t="shared" si="29"/>
        <v>625</v>
      </c>
      <c r="H36" s="65">
        <v>14402</v>
      </c>
      <c r="I36" s="65">
        <v>15032</v>
      </c>
      <c r="J36" s="65">
        <v>15492</v>
      </c>
      <c r="K36" s="38">
        <v>14095</v>
      </c>
      <c r="L36" s="38">
        <v>14681</v>
      </c>
      <c r="M36" s="38">
        <v>14838</v>
      </c>
      <c r="N36" s="39">
        <v>15231</v>
      </c>
      <c r="O36" s="39">
        <v>14011</v>
      </c>
      <c r="P36" s="39">
        <v>14288</v>
      </c>
      <c r="Q36" s="90" t="s">
        <v>53</v>
      </c>
      <c r="R36" s="90"/>
      <c r="S36" s="90"/>
      <c r="T36" s="91"/>
      <c r="U36" s="32">
        <f t="shared" si="30"/>
        <v>25.257506026736799</v>
      </c>
      <c r="V36" s="32">
        <f t="shared" si="24"/>
        <v>30.659028439747154</v>
      </c>
      <c r="W36" s="32">
        <f t="shared" si="24"/>
        <v>26.401858347292528</v>
      </c>
      <c r="X36" s="77">
        <f t="shared" si="31"/>
        <v>28.621520929213233</v>
      </c>
      <c r="Y36" s="77">
        <f t="shared" si="25"/>
        <v>33.907434314641883</v>
      </c>
      <c r="Z36" s="77">
        <f t="shared" si="26"/>
        <v>32.454443652651939</v>
      </c>
      <c r="AA36" s="78">
        <f t="shared" si="32"/>
        <v>16.173570019723865</v>
      </c>
      <c r="AB36" s="78">
        <f t="shared" si="27"/>
        <v>40.108095101477979</v>
      </c>
      <c r="AC36" s="78">
        <f t="shared" si="28"/>
        <v>37.544538328412905</v>
      </c>
      <c r="AD36" s="90"/>
      <c r="AE36" s="90"/>
      <c r="AF36" s="91"/>
      <c r="AJ36" s="28"/>
      <c r="AK36" s="27"/>
      <c r="AL36" s="27"/>
      <c r="AM36" s="27"/>
      <c r="AN36" s="27"/>
      <c r="AO36" s="27"/>
      <c r="AP36" s="27"/>
      <c r="AQ36" s="27"/>
      <c r="AR36" s="27"/>
      <c r="AS36" s="23"/>
    </row>
    <row r="37" spans="1:45" ht="14.65" thickBot="1" x14ac:dyDescent="0.5">
      <c r="A37" s="99"/>
      <c r="B37" s="321" t="s">
        <v>64</v>
      </c>
      <c r="C37" s="321"/>
      <c r="D37" s="322"/>
      <c r="F37" s="316"/>
      <c r="G37" s="149">
        <f t="shared" si="29"/>
        <v>312.5</v>
      </c>
      <c r="H37" s="65">
        <v>16377</v>
      </c>
      <c r="I37" s="65">
        <v>16705</v>
      </c>
      <c r="J37" s="65">
        <v>16466</v>
      </c>
      <c r="K37" s="38">
        <v>15587</v>
      </c>
      <c r="L37" s="38">
        <v>16010</v>
      </c>
      <c r="M37" s="38">
        <v>16272</v>
      </c>
      <c r="N37" s="39">
        <v>14677</v>
      </c>
      <c r="O37" s="39">
        <v>15190</v>
      </c>
      <c r="P37" s="39">
        <v>15911</v>
      </c>
      <c r="Q37" s="57">
        <v>18344.8</v>
      </c>
      <c r="R37" s="90"/>
      <c r="S37" s="90"/>
      <c r="T37" s="91"/>
      <c r="U37" s="32">
        <f t="shared" si="30"/>
        <v>3.6160420775805391</v>
      </c>
      <c r="V37" s="32">
        <f t="shared" si="24"/>
        <v>15.175885907841517</v>
      </c>
      <c r="W37" s="32">
        <f t="shared" si="24"/>
        <v>17.387763412399465</v>
      </c>
      <c r="X37" s="77">
        <f t="shared" si="31"/>
        <v>12.272627657243042</v>
      </c>
      <c r="Y37" s="77">
        <f t="shared" si="25"/>
        <v>21.607914634484924</v>
      </c>
      <c r="Z37" s="77">
        <f t="shared" si="26"/>
        <v>19.183178625304244</v>
      </c>
      <c r="AA37" s="78">
        <f t="shared" si="32"/>
        <v>22.244137628753013</v>
      </c>
      <c r="AB37" s="78">
        <f t="shared" si="27"/>
        <v>29.196783060164915</v>
      </c>
      <c r="AC37" s="78">
        <f t="shared" si="28"/>
        <v>22.524131676121897</v>
      </c>
      <c r="AD37" s="90"/>
      <c r="AE37" s="90"/>
      <c r="AF37" s="91"/>
    </row>
    <row r="38" spans="1:45" ht="14.65" thickBot="1" x14ac:dyDescent="0.5">
      <c r="A38" s="13" t="s">
        <v>18</v>
      </c>
      <c r="B38" s="14"/>
      <c r="C38" s="14"/>
      <c r="D38" s="15"/>
      <c r="F38" s="317"/>
      <c r="G38" s="150">
        <f t="shared" si="29"/>
        <v>156.25</v>
      </c>
      <c r="H38" s="66">
        <v>15907</v>
      </c>
      <c r="I38" s="66">
        <v>17012</v>
      </c>
      <c r="J38" s="66">
        <v>17090</v>
      </c>
      <c r="K38" s="44">
        <v>15464</v>
      </c>
      <c r="L38" s="44">
        <v>16279</v>
      </c>
      <c r="M38" s="44">
        <v>16538</v>
      </c>
      <c r="N38" s="45">
        <v>15159</v>
      </c>
      <c r="O38" s="45">
        <v>16272</v>
      </c>
      <c r="P38" s="45"/>
      <c r="Q38" s="59">
        <v>7539.5</v>
      </c>
      <c r="R38" s="92"/>
      <c r="S38" s="92"/>
      <c r="T38" s="93"/>
      <c r="U38" s="46">
        <f t="shared" si="30"/>
        <v>8.7661626123164584</v>
      </c>
      <c r="V38" s="46">
        <f t="shared" si="24"/>
        <v>12.334687607007666</v>
      </c>
      <c r="W38" s="46">
        <f t="shared" si="24"/>
        <v>11.612819634808838</v>
      </c>
      <c r="X38" s="80">
        <f t="shared" si="31"/>
        <v>13.620425158886698</v>
      </c>
      <c r="Y38" s="80">
        <f t="shared" si="25"/>
        <v>19.118395602158195</v>
      </c>
      <c r="Z38" s="80">
        <f t="shared" si="26"/>
        <v>16.721423745754393</v>
      </c>
      <c r="AA38" s="81">
        <f t="shared" si="32"/>
        <v>16.962524654832347</v>
      </c>
      <c r="AB38" s="81">
        <f t="shared" si="27"/>
        <v>19.183178625304244</v>
      </c>
      <c r="AC38" s="81"/>
      <c r="AD38" s="92"/>
      <c r="AE38" s="92"/>
      <c r="AF38" s="93"/>
    </row>
    <row r="39" spans="1:45" x14ac:dyDescent="0.45">
      <c r="A39" s="7" t="s">
        <v>19</v>
      </c>
      <c r="B39" s="8"/>
      <c r="C39" s="8"/>
      <c r="D39" s="9"/>
    </row>
    <row r="40" spans="1:45" x14ac:dyDescent="0.45">
      <c r="A40" s="7" t="s">
        <v>20</v>
      </c>
      <c r="B40" s="8">
        <v>0.8589</v>
      </c>
      <c r="C40" s="8">
        <v>0.84470000000000001</v>
      </c>
      <c r="D40" s="9">
        <v>0.83479999999999999</v>
      </c>
    </row>
    <row r="41" spans="1:45" x14ac:dyDescent="0.45">
      <c r="A41" s="7" t="s">
        <v>21</v>
      </c>
      <c r="B41" s="8">
        <v>7.4099999999999999E-2</v>
      </c>
      <c r="C41" s="8">
        <v>6.5100000000000005E-2</v>
      </c>
      <c r="D41" s="9">
        <v>5.0599999999999999E-2</v>
      </c>
    </row>
    <row r="42" spans="1:45" x14ac:dyDescent="0.45">
      <c r="A42" s="7" t="s">
        <v>22</v>
      </c>
      <c r="B42" s="8" t="s">
        <v>27</v>
      </c>
      <c r="C42" s="8" t="s">
        <v>27</v>
      </c>
      <c r="D42" s="9" t="s">
        <v>27</v>
      </c>
      <c r="U42" s="8"/>
      <c r="V42" s="8"/>
    </row>
    <row r="43" spans="1:45" ht="14.65" thickBot="1" x14ac:dyDescent="0.5">
      <c r="A43" s="21" t="s">
        <v>24</v>
      </c>
      <c r="B43" s="22" t="s">
        <v>74</v>
      </c>
      <c r="C43" s="22" t="s">
        <v>74</v>
      </c>
      <c r="D43" s="98" t="s">
        <v>74</v>
      </c>
      <c r="F43">
        <f>B25*10000</f>
        <v>2158</v>
      </c>
      <c r="G43">
        <f>C25*10000</f>
        <v>966.7</v>
      </c>
      <c r="U43" s="8"/>
      <c r="V43" s="8"/>
    </row>
    <row r="44" spans="1:45" ht="14.65" thickBot="1" x14ac:dyDescent="0.5">
      <c r="A44" s="16" t="s">
        <v>25</v>
      </c>
      <c r="B44" s="11"/>
      <c r="C44" s="11"/>
      <c r="D44" s="12"/>
      <c r="F44">
        <f t="shared" ref="F44:G44" si="33">B26*10000</f>
        <v>239.5</v>
      </c>
      <c r="G44">
        <f t="shared" si="33"/>
        <v>623.4</v>
      </c>
      <c r="U44" s="8"/>
      <c r="V44" s="8"/>
    </row>
    <row r="45" spans="1:45" x14ac:dyDescent="0.45">
      <c r="A45" s="7" t="s">
        <v>76</v>
      </c>
      <c r="B45" s="8"/>
      <c r="C45" s="18"/>
      <c r="D45" s="19"/>
      <c r="F45">
        <f t="shared" ref="F45:G45" si="34">B27*10000</f>
        <v>4264</v>
      </c>
      <c r="G45">
        <f t="shared" si="34"/>
        <v>1283.9999999999998</v>
      </c>
      <c r="U45" s="8"/>
      <c r="V45" s="8"/>
    </row>
    <row r="46" spans="1:45" x14ac:dyDescent="0.45">
      <c r="A46" s="7" t="s">
        <v>21</v>
      </c>
      <c r="C46" s="8">
        <v>0.28599999999999998</v>
      </c>
      <c r="D46" s="9">
        <v>2.9100000000000001E-2</v>
      </c>
      <c r="F46">
        <f t="shared" ref="F46:G46" si="35">B28*10000</f>
        <v>1875</v>
      </c>
      <c r="G46">
        <f t="shared" si="35"/>
        <v>2736</v>
      </c>
      <c r="U46" s="8"/>
      <c r="V46" s="8"/>
    </row>
    <row r="47" spans="1:45" x14ac:dyDescent="0.45">
      <c r="A47" s="7" t="s">
        <v>24</v>
      </c>
      <c r="C47" s="8" t="s">
        <v>74</v>
      </c>
      <c r="D47" s="9" t="s">
        <v>71</v>
      </c>
      <c r="F47">
        <f t="shared" ref="F47:G47" si="36">B29*10000</f>
        <v>3776</v>
      </c>
      <c r="G47">
        <f t="shared" si="36"/>
        <v>3731.9999999999995</v>
      </c>
      <c r="U47" s="8"/>
      <c r="V47" s="8"/>
    </row>
    <row r="48" spans="1:45" x14ac:dyDescent="0.45">
      <c r="A48" s="7" t="s">
        <v>26</v>
      </c>
      <c r="C48" s="8" t="s">
        <v>23</v>
      </c>
      <c r="D48" s="9" t="s">
        <v>27</v>
      </c>
      <c r="F48">
        <f t="shared" ref="F48:G48" si="37">B30*10000</f>
        <v>3040</v>
      </c>
      <c r="G48">
        <f t="shared" si="37"/>
        <v>2378</v>
      </c>
      <c r="U48" s="111"/>
      <c r="V48" s="111"/>
    </row>
    <row r="49" spans="1:22" x14ac:dyDescent="0.45">
      <c r="A49" s="7" t="s">
        <v>28</v>
      </c>
      <c r="C49" s="8" t="s">
        <v>29</v>
      </c>
      <c r="D49" s="9" t="s">
        <v>29</v>
      </c>
      <c r="U49" s="8"/>
      <c r="V49" s="8"/>
    </row>
    <row r="50" spans="1:22" x14ac:dyDescent="0.45">
      <c r="A50" s="7" t="s">
        <v>72</v>
      </c>
      <c r="C50" s="8" t="s">
        <v>75</v>
      </c>
      <c r="D50" s="9" t="s">
        <v>73</v>
      </c>
      <c r="F50">
        <f t="shared" ref="F50:G50" si="38">B32*10000</f>
        <v>3549</v>
      </c>
      <c r="G50">
        <f t="shared" si="38"/>
        <v>3753</v>
      </c>
      <c r="U50" s="8"/>
      <c r="V50" s="8"/>
    </row>
    <row r="51" spans="1:22" ht="14.65" thickBot="1" x14ac:dyDescent="0.5">
      <c r="A51" s="21" t="s">
        <v>30</v>
      </c>
      <c r="B51" s="27"/>
      <c r="C51" s="22">
        <v>9</v>
      </c>
      <c r="D51" s="98">
        <v>10</v>
      </c>
      <c r="U51" s="111"/>
      <c r="V51" s="111"/>
    </row>
    <row r="52" spans="1:22" x14ac:dyDescent="0.45">
      <c r="F52">
        <f t="shared" ref="F52:G52" si="39">B34*10000</f>
        <v>2959</v>
      </c>
      <c r="G52">
        <f t="shared" si="39"/>
        <v>2427</v>
      </c>
      <c r="U52" s="8"/>
      <c r="V52" s="8"/>
    </row>
    <row r="53" spans="1:22" x14ac:dyDescent="0.45">
      <c r="F53">
        <f t="shared" ref="F53:G53" si="40">B35*10000</f>
        <v>1461</v>
      </c>
      <c r="G53">
        <f t="shared" si="40"/>
        <v>1189</v>
      </c>
      <c r="U53" s="8"/>
      <c r="V53" s="8"/>
    </row>
    <row r="54" spans="1:22" x14ac:dyDescent="0.45">
      <c r="F54">
        <f t="shared" ref="F54:G54" si="41">B36*10000</f>
        <v>1463.0000000000002</v>
      </c>
      <c r="G54">
        <f t="shared" si="41"/>
        <v>1623</v>
      </c>
      <c r="U54" s="8"/>
      <c r="V54" s="8"/>
    </row>
    <row r="55" spans="1:22" x14ac:dyDescent="0.45">
      <c r="U55" s="8"/>
      <c r="V55" s="8"/>
    </row>
  </sheetData>
  <mergeCells count="15">
    <mergeCell ref="F30:F38"/>
    <mergeCell ref="H29:T29"/>
    <mergeCell ref="U29:AF29"/>
    <mergeCell ref="B37:D37"/>
    <mergeCell ref="H11:T11"/>
    <mergeCell ref="F12:F18"/>
    <mergeCell ref="AK5:AL5"/>
    <mergeCell ref="AJ3:AS3"/>
    <mergeCell ref="U3:AF3"/>
    <mergeCell ref="U11:AF11"/>
    <mergeCell ref="F20:F28"/>
    <mergeCell ref="H19:T19"/>
    <mergeCell ref="U19:AF19"/>
    <mergeCell ref="H3:T3"/>
    <mergeCell ref="F4:F10"/>
  </mergeCells>
  <phoneticPr fontId="11" type="noConversion"/>
  <conditionalFormatting sqref="AN23:AN3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1C23C-CC8D-4CE1-8D3A-68E48153779A}">
  <dimension ref="A1:AQ39"/>
  <sheetViews>
    <sheetView tabSelected="1" topLeftCell="A2" zoomScale="62" workbookViewId="0">
      <selection activeCell="D64" sqref="D64"/>
    </sheetView>
  </sheetViews>
  <sheetFormatPr defaultRowHeight="14.25" x14ac:dyDescent="0.45"/>
  <cols>
    <col min="1" max="1" width="30.19921875" customWidth="1"/>
    <col min="2" max="2" width="8.73046875" bestFit="1" customWidth="1"/>
    <col min="3" max="4" width="11.46484375" bestFit="1" customWidth="1"/>
    <col min="32" max="32" width="27.46484375" bestFit="1" customWidth="1"/>
    <col min="36" max="36" width="33.19921875" bestFit="1" customWidth="1"/>
    <col min="37" max="37" width="13.9296875" bestFit="1" customWidth="1"/>
  </cols>
  <sheetData>
    <row r="1" spans="1:43" x14ac:dyDescent="0.45">
      <c r="C1" s="337" t="s">
        <v>241</v>
      </c>
      <c r="D1" s="338"/>
      <c r="E1" s="338"/>
      <c r="F1" s="339"/>
      <c r="G1" s="337" t="s">
        <v>243</v>
      </c>
      <c r="H1" s="338"/>
      <c r="I1" s="338"/>
      <c r="J1" s="338"/>
      <c r="K1" s="338"/>
      <c r="L1" s="338"/>
      <c r="M1" s="338"/>
      <c r="N1" s="339"/>
      <c r="O1" s="337" t="s">
        <v>244</v>
      </c>
      <c r="P1" s="338"/>
      <c r="Q1" s="338"/>
      <c r="R1" s="338"/>
      <c r="S1" s="338"/>
      <c r="T1" s="338"/>
      <c r="U1" s="338"/>
      <c r="V1" s="339"/>
      <c r="W1" s="337" t="s">
        <v>247</v>
      </c>
      <c r="X1" s="338"/>
      <c r="Y1" s="338"/>
      <c r="Z1" s="338"/>
      <c r="AA1" s="338"/>
      <c r="AB1" s="338"/>
      <c r="AC1" s="338"/>
      <c r="AD1" s="339"/>
      <c r="AE1" s="250"/>
    </row>
    <row r="2" spans="1:43" x14ac:dyDescent="0.45">
      <c r="C2" s="326">
        <v>0.21</v>
      </c>
      <c r="D2" s="324"/>
      <c r="E2" s="324"/>
      <c r="F2" s="325"/>
      <c r="G2" s="326">
        <v>0.05</v>
      </c>
      <c r="H2" s="324"/>
      <c r="I2" s="324"/>
      <c r="J2" s="324"/>
      <c r="K2" s="323">
        <v>0.01</v>
      </c>
      <c r="L2" s="324"/>
      <c r="M2" s="324"/>
      <c r="N2" s="325"/>
      <c r="O2" s="326" t="s">
        <v>245</v>
      </c>
      <c r="P2" s="324"/>
      <c r="Q2" s="324"/>
      <c r="R2" s="324"/>
      <c r="S2" s="323" t="s">
        <v>246</v>
      </c>
      <c r="T2" s="324"/>
      <c r="U2" s="324"/>
      <c r="V2" s="325"/>
      <c r="W2" s="326">
        <v>0.05</v>
      </c>
      <c r="X2" s="324"/>
      <c r="Y2" s="324"/>
      <c r="Z2" s="324"/>
      <c r="AA2" s="323">
        <v>0.01</v>
      </c>
      <c r="AB2" s="324"/>
      <c r="AC2" s="324"/>
      <c r="AD2" s="325"/>
      <c r="AE2" s="255"/>
    </row>
    <row r="3" spans="1:43" ht="14.65" thickBot="1" x14ac:dyDescent="0.5">
      <c r="B3" t="s">
        <v>242</v>
      </c>
      <c r="C3" s="26">
        <v>110</v>
      </c>
      <c r="D3">
        <v>111</v>
      </c>
      <c r="E3">
        <v>121</v>
      </c>
      <c r="F3" s="20">
        <v>121</v>
      </c>
      <c r="G3" s="26">
        <v>110</v>
      </c>
      <c r="H3">
        <v>111</v>
      </c>
      <c r="I3">
        <v>120</v>
      </c>
      <c r="J3">
        <v>121</v>
      </c>
      <c r="K3" s="274">
        <v>110</v>
      </c>
      <c r="L3">
        <v>111</v>
      </c>
      <c r="M3">
        <v>120</v>
      </c>
      <c r="N3" s="20">
        <v>121</v>
      </c>
      <c r="O3" s="26">
        <v>110</v>
      </c>
      <c r="P3">
        <v>111</v>
      </c>
      <c r="Q3">
        <v>120</v>
      </c>
      <c r="R3">
        <v>121</v>
      </c>
      <c r="S3" s="274">
        <v>110</v>
      </c>
      <c r="T3">
        <v>111</v>
      </c>
      <c r="U3">
        <v>120</v>
      </c>
      <c r="V3" s="20">
        <v>121</v>
      </c>
      <c r="W3" s="26">
        <v>110</v>
      </c>
      <c r="X3">
        <v>111</v>
      </c>
      <c r="Y3">
        <v>120</v>
      </c>
      <c r="Z3">
        <v>121</v>
      </c>
      <c r="AA3" s="274">
        <v>110</v>
      </c>
      <c r="AB3">
        <v>111</v>
      </c>
      <c r="AC3">
        <v>120</v>
      </c>
      <c r="AD3" s="20">
        <v>121</v>
      </c>
    </row>
    <row r="4" spans="1:43" ht="14.65" thickBot="1" x14ac:dyDescent="0.5">
      <c r="A4" s="328" t="s">
        <v>248</v>
      </c>
      <c r="B4" s="19">
        <v>1</v>
      </c>
      <c r="C4" s="269">
        <v>920.042194092827</v>
      </c>
      <c r="D4" s="257">
        <v>1554.0258143822987</v>
      </c>
      <c r="E4" s="257">
        <v>7458.8740868070472</v>
      </c>
      <c r="F4" s="262">
        <v>8940.5299313052019</v>
      </c>
      <c r="G4" s="269">
        <v>210.53183128111081</v>
      </c>
      <c r="H4" s="257">
        <v>914.66666666666674</v>
      </c>
      <c r="I4" s="257">
        <v>3759.3360995850621</v>
      </c>
      <c r="J4" s="257">
        <v>2240.1020082881737</v>
      </c>
      <c r="K4" s="275">
        <v>1147.3320778405525</v>
      </c>
      <c r="L4" s="257">
        <v>355.09651202167288</v>
      </c>
      <c r="M4" s="257">
        <v>1778.9590254706534</v>
      </c>
      <c r="N4" s="262">
        <v>374.2765273311897</v>
      </c>
      <c r="O4" s="269">
        <v>1074.0713497609415</v>
      </c>
      <c r="P4" s="257">
        <v>636.8649074438755</v>
      </c>
      <c r="Q4" s="257">
        <v>2706.2240663900416</v>
      </c>
      <c r="R4" s="257">
        <v>904.9966688874083</v>
      </c>
      <c r="S4" s="275">
        <v>695.92549476135036</v>
      </c>
      <c r="T4" s="257">
        <v>501.86219739292369</v>
      </c>
      <c r="U4" s="257">
        <v>1769.3648816936486</v>
      </c>
      <c r="V4" s="262">
        <v>954.84936029715232</v>
      </c>
      <c r="W4" s="269">
        <v>774.84276729559758</v>
      </c>
      <c r="X4" s="257">
        <v>204.39684329199551</v>
      </c>
      <c r="Y4" s="257">
        <v>656.76855895196502</v>
      </c>
      <c r="Z4" s="257">
        <v>889.21389396709321</v>
      </c>
      <c r="AA4" s="275">
        <v>4345.060240963855</v>
      </c>
      <c r="AB4" s="257">
        <v>7012.396236856669</v>
      </c>
      <c r="AC4" s="257">
        <v>1346.9387755102039</v>
      </c>
      <c r="AD4" s="262"/>
      <c r="AE4" s="252"/>
      <c r="AG4" s="327" t="s">
        <v>3</v>
      </c>
      <c r="AH4" s="327"/>
      <c r="AJ4" s="16" t="s">
        <v>86</v>
      </c>
      <c r="AK4" s="11"/>
      <c r="AL4" s="11"/>
      <c r="AM4" s="11"/>
      <c r="AN4" s="11"/>
      <c r="AO4" s="11"/>
      <c r="AP4" s="11"/>
      <c r="AQ4" s="12"/>
    </row>
    <row r="5" spans="1:43" x14ac:dyDescent="0.45">
      <c r="A5" s="329"/>
      <c r="B5" s="20">
        <v>0.5</v>
      </c>
      <c r="C5" s="251">
        <v>4057.6404494382023</v>
      </c>
      <c r="D5" s="252">
        <v>7241.9335347432025</v>
      </c>
      <c r="E5" s="252">
        <v>12070.67365873336</v>
      </c>
      <c r="F5" s="253">
        <v>7323.6151603498538</v>
      </c>
      <c r="G5" s="251">
        <v>1424.7753879662403</v>
      </c>
      <c r="H5" s="252">
        <v>4162.9899726526892</v>
      </c>
      <c r="I5" s="252">
        <v>9032.6797385620921</v>
      </c>
      <c r="J5" s="252">
        <v>4037.0463078848561</v>
      </c>
      <c r="K5" s="276">
        <v>3697.3928678453699</v>
      </c>
      <c r="L5" s="252">
        <v>3474.247491638796</v>
      </c>
      <c r="M5" s="252">
        <v>4781.749049429658</v>
      </c>
      <c r="N5" s="253">
        <v>872.72727272727275</v>
      </c>
      <c r="O5" s="251">
        <v>3334.2867896123448</v>
      </c>
      <c r="P5" s="252">
        <v>3985.4140914709515</v>
      </c>
      <c r="Q5" s="252">
        <v>5086.9188564828191</v>
      </c>
      <c r="R5" s="252">
        <v>2744.7698744769878</v>
      </c>
      <c r="S5" s="276">
        <v>2811.6991643454039</v>
      </c>
      <c r="T5" s="252">
        <v>2688.8888888888891</v>
      </c>
      <c r="U5" s="252">
        <v>3308.5896076352064</v>
      </c>
      <c r="V5" s="253">
        <v>1782.7476038338659</v>
      </c>
      <c r="W5" s="251">
        <v>2578.4769721842226</v>
      </c>
      <c r="X5" s="252">
        <v>1081.4940577249577</v>
      </c>
      <c r="Y5" s="252">
        <v>1440.6209573091851</v>
      </c>
      <c r="Z5" s="252">
        <v>1207.1005917159764</v>
      </c>
      <c r="AA5" s="276">
        <v>8780.9734513274343</v>
      </c>
      <c r="AB5" s="252">
        <v>10435.526315789473</v>
      </c>
      <c r="AC5" s="252">
        <v>3991.6955017301038</v>
      </c>
      <c r="AD5" s="253">
        <v>725.44080604534008</v>
      </c>
      <c r="AE5" s="252"/>
      <c r="AF5" s="35" t="s">
        <v>251</v>
      </c>
      <c r="AG5" s="255">
        <v>0.21</v>
      </c>
      <c r="AH5" s="256" t="s">
        <v>235</v>
      </c>
      <c r="AJ5" s="342" t="s">
        <v>84</v>
      </c>
      <c r="AK5" s="343"/>
      <c r="AL5" s="344">
        <v>0.21</v>
      </c>
      <c r="AM5" s="344"/>
      <c r="AN5" s="345" t="s">
        <v>82</v>
      </c>
      <c r="AO5" s="345"/>
      <c r="AP5" s="346" t="s">
        <v>83</v>
      </c>
      <c r="AQ5" s="347"/>
    </row>
    <row r="6" spans="1:43" x14ac:dyDescent="0.45">
      <c r="A6" s="329"/>
      <c r="B6" s="20">
        <v>0.25</v>
      </c>
      <c r="C6" s="251">
        <v>6115.241635687732</v>
      </c>
      <c r="D6" s="252">
        <v>12367.588932806324</v>
      </c>
      <c r="E6" s="252">
        <v>14208</v>
      </c>
      <c r="F6" s="253">
        <v>14925</v>
      </c>
      <c r="G6" s="251">
        <v>3815.6312625250503</v>
      </c>
      <c r="H6" s="252">
        <v>6649.1060025542783</v>
      </c>
      <c r="I6" s="252">
        <v>13913.251570445707</v>
      </c>
      <c r="J6" s="252">
        <v>7187.5968992248054</v>
      </c>
      <c r="K6" s="276">
        <v>5374.5591211332749</v>
      </c>
      <c r="L6" s="252">
        <v>7119.1706074936337</v>
      </c>
      <c r="M6" s="252">
        <v>10329.522528581036</v>
      </c>
      <c r="N6" s="253">
        <v>4492.1803889118746</v>
      </c>
      <c r="O6" s="251">
        <v>6349.9076468415215</v>
      </c>
      <c r="P6" s="252">
        <v>8390.953150242327</v>
      </c>
      <c r="Q6" s="252">
        <v>7039.2704474209168</v>
      </c>
      <c r="R6" s="252">
        <v>4623.8202247191011</v>
      </c>
      <c r="S6" s="276">
        <v>4589.7758552890291</v>
      </c>
      <c r="T6" s="252">
        <v>5749.2795389048988</v>
      </c>
      <c r="U6" s="252">
        <v>6215.0289017341038</v>
      </c>
      <c r="V6" s="253">
        <v>4569.9041267194661</v>
      </c>
      <c r="W6" s="251">
        <v>6389.2389723703345</v>
      </c>
      <c r="X6" s="252">
        <v>3024.8818897637793</v>
      </c>
      <c r="Y6" s="252">
        <v>2295.773016792125</v>
      </c>
      <c r="Z6" s="252">
        <v>1727.4336283185842</v>
      </c>
      <c r="AA6" s="276">
        <v>11736.722090261283</v>
      </c>
      <c r="AB6" s="252">
        <v>14521.866521975042</v>
      </c>
      <c r="AC6" s="252">
        <v>4571.7223650385604</v>
      </c>
      <c r="AD6" s="253">
        <v>1906.899166034875</v>
      </c>
      <c r="AE6" s="252"/>
      <c r="AF6" s="285">
        <v>110</v>
      </c>
      <c r="AG6" s="283">
        <v>0.48259999999999997</v>
      </c>
      <c r="AH6" s="283">
        <v>0.1153</v>
      </c>
      <c r="AJ6" s="132" t="s">
        <v>17</v>
      </c>
      <c r="AK6" s="133"/>
      <c r="AL6" s="127">
        <v>110</v>
      </c>
      <c r="AM6" s="127">
        <v>111</v>
      </c>
      <c r="AN6" s="128">
        <v>110</v>
      </c>
      <c r="AO6" s="128">
        <v>111</v>
      </c>
      <c r="AP6" s="129">
        <v>110</v>
      </c>
      <c r="AQ6" s="130">
        <v>111</v>
      </c>
    </row>
    <row r="7" spans="1:43" ht="14.65" thickBot="1" x14ac:dyDescent="0.5">
      <c r="A7" s="330"/>
      <c r="B7" s="272">
        <v>0.125</v>
      </c>
      <c r="C7" s="270">
        <v>12609.201213346814</v>
      </c>
      <c r="D7" s="258">
        <v>16148.671565856415</v>
      </c>
      <c r="E7" s="258">
        <v>16944.125326370755</v>
      </c>
      <c r="F7" s="263">
        <v>17708.208569953535</v>
      </c>
      <c r="G7" s="270">
        <v>5169.4390715667314</v>
      </c>
      <c r="H7" s="258">
        <v>7337.0932754880696</v>
      </c>
      <c r="I7" s="258">
        <v>13850.087741288544</v>
      </c>
      <c r="J7" s="258">
        <v>11750.375939849624</v>
      </c>
      <c r="K7" s="277">
        <v>6286.2745098039222</v>
      </c>
      <c r="L7" s="258">
        <v>7487.9082696316891</v>
      </c>
      <c r="M7" s="258">
        <v>13943.163538873994</v>
      </c>
      <c r="N7" s="263">
        <v>10048.962993086621</v>
      </c>
      <c r="O7" s="270">
        <v>7034.4182825484768</v>
      </c>
      <c r="P7" s="258">
        <v>10256.659793814433</v>
      </c>
      <c r="Q7" s="258">
        <v>9545.7167090754865</v>
      </c>
      <c r="R7" s="258">
        <v>7188.2485875706216</v>
      </c>
      <c r="S7" s="277">
        <v>6402.811690714022</v>
      </c>
      <c r="T7" s="258">
        <v>8614.4144144144138</v>
      </c>
      <c r="U7" s="258">
        <v>8194.1422594142259</v>
      </c>
      <c r="V7" s="263">
        <v>7418.3717892903778</v>
      </c>
      <c r="W7" s="270">
        <v>9729.5977011494251</v>
      </c>
      <c r="X7" s="258">
        <v>5655.0997782705099</v>
      </c>
      <c r="Y7" s="258">
        <v>3531.1586051743534</v>
      </c>
      <c r="Z7" s="258">
        <v>3061.4173228346453</v>
      </c>
      <c r="AA7" s="277">
        <v>11033.829889476214</v>
      </c>
      <c r="AB7" s="258">
        <v>12534.07594936709</v>
      </c>
      <c r="AC7" s="258">
        <v>8615.7612853863811</v>
      </c>
      <c r="AD7" s="263">
        <v>3072.2838137472281</v>
      </c>
      <c r="AE7" s="252"/>
      <c r="AF7" s="286">
        <v>111</v>
      </c>
      <c r="AG7" s="284">
        <v>0.74890000000000001</v>
      </c>
      <c r="AH7" s="284">
        <v>6.1460000000000001E-2</v>
      </c>
      <c r="AJ7" s="134" t="s">
        <v>81</v>
      </c>
      <c r="AK7" s="112" t="s">
        <v>79</v>
      </c>
      <c r="AL7" s="113">
        <v>4817.4157303370785</v>
      </c>
      <c r="AM7" s="113">
        <v>8722.2960725075536</v>
      </c>
      <c r="AN7" s="118">
        <v>3964.9981181783969</v>
      </c>
      <c r="AO7" s="118">
        <v>4724.3510506798521</v>
      </c>
      <c r="AP7" s="123">
        <v>3396.6573816155992</v>
      </c>
      <c r="AQ7" s="124">
        <v>3048.8888888888891</v>
      </c>
    </row>
    <row r="8" spans="1:43" ht="14.65" thickTop="1" x14ac:dyDescent="0.45">
      <c r="A8" s="331" t="s">
        <v>249</v>
      </c>
      <c r="B8" s="273">
        <v>1</v>
      </c>
      <c r="C8" s="271">
        <v>4367.8540399652475</v>
      </c>
      <c r="D8" s="259">
        <v>6963.6363636363631</v>
      </c>
      <c r="E8" s="259">
        <v>14134.99554764025</v>
      </c>
      <c r="F8" s="264">
        <v>12144.521224086871</v>
      </c>
      <c r="G8" s="271">
        <v>2094.1997383340604</v>
      </c>
      <c r="H8" s="259">
        <v>2804.6511627906975</v>
      </c>
      <c r="I8" s="259">
        <v>11024.235560588902</v>
      </c>
      <c r="J8" s="259">
        <v>7590.4592381630473</v>
      </c>
      <c r="K8" s="278">
        <v>3432.667876588022</v>
      </c>
      <c r="L8" s="259">
        <v>7737.1428571428578</v>
      </c>
      <c r="M8" s="259">
        <v>7409.1789473684212</v>
      </c>
      <c r="N8" s="264">
        <v>4021.1994421199443</v>
      </c>
      <c r="O8" s="271">
        <v>2391.5401301518436</v>
      </c>
      <c r="P8" s="259">
        <v>5713.8755980861242</v>
      </c>
      <c r="Q8" s="259">
        <v>8072.2653493295693</v>
      </c>
      <c r="R8" s="259">
        <v>6500.3764115432878</v>
      </c>
      <c r="S8" s="278">
        <v>6253.5331905781586</v>
      </c>
      <c r="T8" s="259">
        <v>9509.2896174863381</v>
      </c>
      <c r="U8" s="259">
        <v>13798.365122615805</v>
      </c>
      <c r="V8" s="264">
        <v>6820.8</v>
      </c>
      <c r="W8" s="271">
        <v>4724.0075614366733</v>
      </c>
      <c r="X8" s="259">
        <v>3210.344827586207</v>
      </c>
      <c r="Y8" s="259">
        <v>1415.6448202959832</v>
      </c>
      <c r="Z8" s="259">
        <v>1493.6010037641154</v>
      </c>
      <c r="AA8" s="278">
        <v>10057.114026236124</v>
      </c>
      <c r="AB8" s="259">
        <v>16623.6328125</v>
      </c>
      <c r="AC8" s="259">
        <v>1964.2105263157894</v>
      </c>
      <c r="AD8" s="264">
        <v>1981.2878370941112</v>
      </c>
      <c r="AE8" s="252"/>
      <c r="AF8" s="286">
        <v>120</v>
      </c>
      <c r="AG8" s="284">
        <v>1.1060000000000001</v>
      </c>
      <c r="AH8" s="284">
        <v>0.20280000000000001</v>
      </c>
      <c r="AJ8" s="135"/>
      <c r="AK8" s="115" t="s">
        <v>88</v>
      </c>
      <c r="AL8" s="116">
        <v>11456.477732793521</v>
      </c>
      <c r="AM8" s="116">
        <v>18156.660412757974</v>
      </c>
      <c r="AN8" s="119">
        <v>5839.1206313416005</v>
      </c>
      <c r="AO8" s="119">
        <v>13345.128939828081</v>
      </c>
      <c r="AP8" s="125">
        <v>13040.322580645161</v>
      </c>
      <c r="AQ8" s="126">
        <v>24814.511627906977</v>
      </c>
    </row>
    <row r="9" spans="1:43" ht="14.65" thickBot="1" x14ac:dyDescent="0.5">
      <c r="A9" s="329"/>
      <c r="B9" s="20">
        <v>0.5</v>
      </c>
      <c r="C9" s="251">
        <v>7062.3481781376522</v>
      </c>
      <c r="D9" s="252">
        <v>11087.054409005628</v>
      </c>
      <c r="E9" s="252">
        <v>14758.878504672897</v>
      </c>
      <c r="F9" s="253">
        <v>14654.4</v>
      </c>
      <c r="G9" s="251">
        <v>4977.0305676855887</v>
      </c>
      <c r="H9" s="252">
        <v>5661.0220440881767</v>
      </c>
      <c r="I9" s="252">
        <v>13030.538731271916</v>
      </c>
      <c r="J9" s="252">
        <v>9713.2939951405751</v>
      </c>
      <c r="K9" s="276">
        <v>5858.5087719298244</v>
      </c>
      <c r="L9" s="252">
        <v>9843.3902593295388</v>
      </c>
      <c r="M9" s="252">
        <v>12774.64553794829</v>
      </c>
      <c r="N9" s="253">
        <v>8161.3079019073566</v>
      </c>
      <c r="O9" s="251">
        <v>3662.5704622322437</v>
      </c>
      <c r="P9" s="252">
        <v>8978.6532951289391</v>
      </c>
      <c r="Q9" s="252">
        <v>10430.320699708454</v>
      </c>
      <c r="R9" s="252">
        <v>9505.3627760252366</v>
      </c>
      <c r="S9" s="276">
        <v>9929.3255131964816</v>
      </c>
      <c r="T9" s="252">
        <v>19882.60465116279</v>
      </c>
      <c r="U9" s="252">
        <v>14694.350555287299</v>
      </c>
      <c r="V9" s="253">
        <v>13081.938325991188</v>
      </c>
      <c r="W9" s="251">
        <v>8374.545454545454</v>
      </c>
      <c r="X9" s="252">
        <v>7936.5517241379312</v>
      </c>
      <c r="Y9" s="252">
        <v>1483.8307349665924</v>
      </c>
      <c r="Z9" s="252">
        <v>2098.5221674876848</v>
      </c>
      <c r="AA9" s="276">
        <v>13193.201581027668</v>
      </c>
      <c r="AB9" s="252">
        <v>21547.606142728095</v>
      </c>
      <c r="AC9" s="252">
        <v>3191.8936035465485</v>
      </c>
      <c r="AD9" s="253">
        <v>3444.9184441656212</v>
      </c>
      <c r="AE9" s="252"/>
      <c r="AF9" s="286">
        <v>121</v>
      </c>
      <c r="AG9" s="284">
        <v>1.7450000000000001</v>
      </c>
      <c r="AH9" s="284">
        <v>0.153</v>
      </c>
      <c r="AJ9" s="131" t="s">
        <v>80</v>
      </c>
      <c r="AK9" s="117"/>
      <c r="AL9" s="114">
        <f>100-AL7/AL8*100</f>
        <v>57.950289410963563</v>
      </c>
      <c r="AM9" s="114">
        <f t="shared" ref="AM9:AQ9" si="0">100-AM7/AM8*100</f>
        <v>51.96090099047764</v>
      </c>
      <c r="AN9" s="120">
        <f t="shared" si="0"/>
        <v>32.095971833563638</v>
      </c>
      <c r="AO9" s="120">
        <f t="shared" si="0"/>
        <v>64.59868561793968</v>
      </c>
      <c r="AP9" s="121">
        <f t="shared" si="0"/>
        <v>73.952658298062204</v>
      </c>
      <c r="AQ9" s="122">
        <f t="shared" si="0"/>
        <v>87.713282716956485</v>
      </c>
    </row>
    <row r="10" spans="1:43" ht="14.65" thickBot="1" x14ac:dyDescent="0.5">
      <c r="A10" s="329"/>
      <c r="B10" s="20">
        <v>0.25</v>
      </c>
      <c r="C10" s="251">
        <v>9844.7080291970797</v>
      </c>
      <c r="D10" s="252">
        <v>13219.651056014693</v>
      </c>
      <c r="E10" s="252">
        <v>20740.687160940324</v>
      </c>
      <c r="F10" s="253">
        <v>13868.330733229328</v>
      </c>
      <c r="G10" s="251">
        <v>6798.5754985754984</v>
      </c>
      <c r="H10" s="252">
        <v>8940.6408094435083</v>
      </c>
      <c r="I10" s="252">
        <v>17144.338167232334</v>
      </c>
      <c r="J10" s="252">
        <v>14256.324428709366</v>
      </c>
      <c r="K10" s="276">
        <v>8396.7350746268658</v>
      </c>
      <c r="L10" s="252">
        <v>11942.076502732241</v>
      </c>
      <c r="M10" s="252">
        <v>17663.262955854127</v>
      </c>
      <c r="N10" s="253">
        <v>14285.613415710504</v>
      </c>
      <c r="O10" s="251">
        <v>6330.0209205020919</v>
      </c>
      <c r="P10" s="252">
        <v>12584.444444444445</v>
      </c>
      <c r="Q10" s="252">
        <v>9521.0006583278464</v>
      </c>
      <c r="R10" s="252">
        <v>5062.1920742591938</v>
      </c>
      <c r="S10" s="276">
        <v>12829.608127721334</v>
      </c>
      <c r="T10" s="252">
        <v>24071.189773844639</v>
      </c>
      <c r="U10" s="252">
        <v>13682.376237623761</v>
      </c>
      <c r="V10" s="253">
        <v>13505.572198921509</v>
      </c>
      <c r="W10" s="251">
        <v>13384.75867908552</v>
      </c>
      <c r="X10" s="252">
        <v>13922.690763052207</v>
      </c>
      <c r="Y10" s="252">
        <v>1520.3230148048451</v>
      </c>
      <c r="Z10" s="252">
        <v>5558.2510578279262</v>
      </c>
      <c r="AA10" s="276">
        <v>17406.468085106382</v>
      </c>
      <c r="AB10" s="252">
        <v>25109.915611814347</v>
      </c>
      <c r="AC10" s="252">
        <v>4249.5999999999995</v>
      </c>
      <c r="AD10" s="253">
        <v>4476.7158434894163</v>
      </c>
      <c r="AE10" s="252"/>
    </row>
    <row r="11" spans="1:43" ht="14.65" thickBot="1" x14ac:dyDescent="0.5">
      <c r="A11" s="330"/>
      <c r="B11" s="272">
        <v>0.125</v>
      </c>
      <c r="C11" s="270">
        <v>14446.065259117084</v>
      </c>
      <c r="D11" s="258">
        <v>18409.633507853403</v>
      </c>
      <c r="E11" s="258">
        <v>21087.6404494382</v>
      </c>
      <c r="F11" s="263">
        <v>18148.769898697537</v>
      </c>
      <c r="G11" s="270">
        <v>8274.0326340326337</v>
      </c>
      <c r="H11" s="258">
        <v>11078.523076923077</v>
      </c>
      <c r="I11" s="258">
        <v>17115.731370745172</v>
      </c>
      <c r="J11" s="258">
        <v>12176.574455562095</v>
      </c>
      <c r="K11" s="277">
        <v>14825.471698113208</v>
      </c>
      <c r="L11" s="258">
        <v>16104.801097393689</v>
      </c>
      <c r="M11" s="258">
        <v>17572.942502818489</v>
      </c>
      <c r="N11" s="263">
        <v>15482.292993630574</v>
      </c>
      <c r="O11" s="270">
        <v>11631.313131313131</v>
      </c>
      <c r="P11" s="258">
        <v>16432.554517133955</v>
      </c>
      <c r="Q11" s="258">
        <v>13172.323580034423</v>
      </c>
      <c r="R11" s="258">
        <v>9470.9302325581393</v>
      </c>
      <c r="S11" s="277">
        <v>16770.97288676236</v>
      </c>
      <c r="T11" s="258">
        <v>29722.06572769953</v>
      </c>
      <c r="U11" s="258">
        <v>11858.823529411766</v>
      </c>
      <c r="V11" s="263">
        <v>11286.118980169971</v>
      </c>
      <c r="W11" s="270">
        <v>17308.599033816423</v>
      </c>
      <c r="X11" s="258">
        <v>23100</v>
      </c>
      <c r="Y11" s="258">
        <v>2387.1782418649827</v>
      </c>
      <c r="Z11" s="258">
        <v>6960.9784507862551</v>
      </c>
      <c r="AA11" s="277">
        <v>20530.112165660048</v>
      </c>
      <c r="AB11" s="258">
        <v>27103.277060575969</v>
      </c>
      <c r="AC11" s="258">
        <v>5443.6560432952492</v>
      </c>
      <c r="AD11" s="263">
        <v>6257.9439252336451</v>
      </c>
      <c r="AE11" s="252"/>
      <c r="AF11" s="336" t="s">
        <v>19</v>
      </c>
      <c r="AG11" s="336"/>
      <c r="AH11" s="336"/>
      <c r="AJ11" s="342" t="s">
        <v>85</v>
      </c>
      <c r="AK11" s="343"/>
      <c r="AL11" s="344">
        <v>0.21</v>
      </c>
      <c r="AM11" s="344"/>
      <c r="AN11" s="345" t="s">
        <v>82</v>
      </c>
      <c r="AO11" s="345"/>
      <c r="AP11" s="346" t="s">
        <v>83</v>
      </c>
      <c r="AQ11" s="347"/>
    </row>
    <row r="12" spans="1:43" ht="14.65" thickTop="1" x14ac:dyDescent="0.45">
      <c r="A12" s="331" t="s">
        <v>240</v>
      </c>
      <c r="B12" s="273">
        <v>1</v>
      </c>
      <c r="C12" s="260">
        <f t="shared" ref="C12:D12" si="1">100-(C4/C8*100)</f>
        <v>78.936059088179888</v>
      </c>
      <c r="D12" s="260">
        <f t="shared" si="1"/>
        <v>77.683702404431742</v>
      </c>
      <c r="E12" s="260">
        <f t="shared" ref="E12:F15" si="2">100-(E4/E8*100)</f>
        <v>47.23115361679573</v>
      </c>
      <c r="F12" s="265">
        <f t="shared" si="2"/>
        <v>26.382195178077708</v>
      </c>
      <c r="G12" s="260">
        <f t="shared" ref="G12:H12" si="3">100-(G4/G8*100)</f>
        <v>89.94690776493988</v>
      </c>
      <c r="H12" s="260">
        <f t="shared" si="3"/>
        <v>67.387506909894967</v>
      </c>
      <c r="I12" s="260">
        <f t="shared" ref="I12:J15" si="4">100-(I4/I8*100)</f>
        <v>65.899348948742499</v>
      </c>
      <c r="J12" s="260">
        <f t="shared" si="4"/>
        <v>70.487925196601196</v>
      </c>
      <c r="K12" s="279">
        <f t="shared" ref="K12:L12" si="5">100-(K4/K8*100)</f>
        <v>66.576082537266331</v>
      </c>
      <c r="L12" s="260">
        <f t="shared" si="5"/>
        <v>95.41049559794736</v>
      </c>
      <c r="M12" s="260">
        <f t="shared" ref="M12:N15" si="6">100-(M4/M8*100)</f>
        <v>75.989795386133835</v>
      </c>
      <c r="N12" s="265">
        <f t="shared" si="6"/>
        <v>90.692415715300257</v>
      </c>
      <c r="O12" s="260">
        <f t="shared" ref="O12:P12" si="7">100-(O4/O8*100)</f>
        <v>55.088717257161534</v>
      </c>
      <c r="P12" s="260">
        <f t="shared" si="7"/>
        <v>88.854064172184735</v>
      </c>
      <c r="Q12" s="260">
        <f t="shared" ref="Q12:R15" si="8">100-(Q4/Q8*100)</f>
        <v>66.475035826036077</v>
      </c>
      <c r="R12" s="260">
        <f t="shared" si="8"/>
        <v>86.077780553133408</v>
      </c>
      <c r="S12" s="279">
        <f t="shared" ref="S12:T12" si="9">100-(S4/S8*100)</f>
        <v>88.871483151159069</v>
      </c>
      <c r="T12" s="260">
        <f t="shared" si="9"/>
        <v>94.722400751470801</v>
      </c>
      <c r="U12" s="260">
        <f t="shared" ref="U12:V15" si="10">100-(U4/U8*100)</f>
        <v>87.176996216793668</v>
      </c>
      <c r="V12" s="265">
        <f t="shared" si="10"/>
        <v>86.000918362990376</v>
      </c>
      <c r="W12" s="260">
        <f t="shared" ref="W12:X12" si="11">100-(W4/W8*100)</f>
        <v>83.597766150485342</v>
      </c>
      <c r="X12" s="260">
        <f t="shared" si="11"/>
        <v>93.633181036017319</v>
      </c>
      <c r="Y12" s="260">
        <f t="shared" ref="Y12:Z15" si="12">100-(Y4/Y8*100)</f>
        <v>53.606402571045486</v>
      </c>
      <c r="Z12" s="260">
        <f t="shared" si="12"/>
        <v>40.465097992962598</v>
      </c>
      <c r="AA12" s="279">
        <f t="shared" ref="AA12:AB12" si="13">100-(AA4/AA8*100)</f>
        <v>56.796152160263475</v>
      </c>
      <c r="AB12" s="260">
        <f t="shared" si="13"/>
        <v>57.816703990335036</v>
      </c>
      <c r="AC12" s="260">
        <f>100-(AC4/AC8*100)</f>
        <v>31.425946584421567</v>
      </c>
      <c r="AD12" s="265"/>
      <c r="AE12" s="261"/>
      <c r="AF12" s="24" t="s">
        <v>20</v>
      </c>
      <c r="AG12" s="8">
        <v>0.9597</v>
      </c>
      <c r="AH12" s="8">
        <v>0.99909999999999999</v>
      </c>
      <c r="AJ12" s="132" t="s">
        <v>17</v>
      </c>
      <c r="AK12" s="133"/>
      <c r="AL12" s="127">
        <v>120</v>
      </c>
      <c r="AM12" s="127">
        <v>121</v>
      </c>
      <c r="AN12" s="128">
        <v>120</v>
      </c>
      <c r="AO12" s="128">
        <v>121</v>
      </c>
      <c r="AP12" s="129">
        <v>120</v>
      </c>
      <c r="AQ12" s="130">
        <v>121</v>
      </c>
    </row>
    <row r="13" spans="1:43" x14ac:dyDescent="0.45">
      <c r="A13" s="329"/>
      <c r="B13" s="20">
        <v>0.5</v>
      </c>
      <c r="C13" s="261">
        <f t="shared" ref="C13:D13" si="14">100-(C5/C9*100)</f>
        <v>42.545448806968821</v>
      </c>
      <c r="D13" s="261">
        <f t="shared" si="14"/>
        <v>34.681176193553881</v>
      </c>
      <c r="E13" s="261">
        <f t="shared" si="2"/>
        <v>18.214153908024983</v>
      </c>
      <c r="F13" s="266">
        <f t="shared" si="2"/>
        <v>50.024462548109419</v>
      </c>
      <c r="G13" s="261">
        <f t="shared" ref="G13:H13" si="15">100-(G5/G9*100)</f>
        <v>71.372982974689933</v>
      </c>
      <c r="H13" s="261">
        <f t="shared" si="15"/>
        <v>26.462219361959342</v>
      </c>
      <c r="I13" s="261">
        <f t="shared" si="4"/>
        <v>30.680688459298949</v>
      </c>
      <c r="J13" s="261">
        <f t="shared" si="4"/>
        <v>58.437927340565068</v>
      </c>
      <c r="K13" s="280">
        <f t="shared" ref="K13:L13" si="16">100-(K5/K9*100)</f>
        <v>36.888498220556066</v>
      </c>
      <c r="L13" s="261">
        <f t="shared" si="16"/>
        <v>64.704767360555337</v>
      </c>
      <c r="M13" s="261">
        <f t="shared" si="6"/>
        <v>62.568440468856679</v>
      </c>
      <c r="N13" s="266">
        <f t="shared" si="6"/>
        <v>89.306526806526804</v>
      </c>
      <c r="O13" s="261">
        <f t="shared" ref="O13:P13" si="17">100-(O5/O9*100)</f>
        <v>8.9632042852171736</v>
      </c>
      <c r="P13" s="261">
        <f t="shared" si="17"/>
        <v>55.612340064037205</v>
      </c>
      <c r="Q13" s="261">
        <f t="shared" si="8"/>
        <v>51.22950671473594</v>
      </c>
      <c r="R13" s="261">
        <f t="shared" si="8"/>
        <v>71.123986120761813</v>
      </c>
      <c r="S13" s="280">
        <f t="shared" ref="S13:T13" si="18">100-(S5/S9*100)</f>
        <v>71.682878553950715</v>
      </c>
      <c r="T13" s="261">
        <f t="shared" si="18"/>
        <v>86.476173841078534</v>
      </c>
      <c r="U13" s="261">
        <f t="shared" si="10"/>
        <v>77.483934419648676</v>
      </c>
      <c r="V13" s="266">
        <f t="shared" si="10"/>
        <v>86.372450630714994</v>
      </c>
      <c r="W13" s="261">
        <f t="shared" ref="W13:X13" si="19">100-(W5/W9*100)</f>
        <v>69.210544187986912</v>
      </c>
      <c r="X13" s="261">
        <f t="shared" si="19"/>
        <v>86.3732500547342</v>
      </c>
      <c r="Y13" s="261">
        <f t="shared" si="12"/>
        <v>2.9120422322550326</v>
      </c>
      <c r="Z13" s="261">
        <f t="shared" si="12"/>
        <v>42.478539878323197</v>
      </c>
      <c r="AA13" s="280">
        <f t="shared" ref="AA13:AB13" si="20">100-(AA5/AA9*100)</f>
        <v>33.44319498646324</v>
      </c>
      <c r="AB13" s="261">
        <f t="shared" si="20"/>
        <v>51.569904115259391</v>
      </c>
      <c r="AC13" s="261">
        <f>100-(AC5/AC9*100)</f>
        <v>-25.057285659361781</v>
      </c>
      <c r="AD13" s="266">
        <f>100-(AD5/AD9*100)</f>
        <v>78.941713198640144</v>
      </c>
      <c r="AE13" s="261"/>
      <c r="AF13" s="24" t="s">
        <v>21</v>
      </c>
      <c r="AG13" s="8">
        <v>0.7772</v>
      </c>
      <c r="AH13" s="8">
        <v>0.99729999999999996</v>
      </c>
      <c r="AJ13" s="333" t="s">
        <v>81</v>
      </c>
      <c r="AK13" s="112" t="s">
        <v>79</v>
      </c>
      <c r="AL13" s="113">
        <v>14056.459232169513</v>
      </c>
      <c r="AM13" s="113">
        <v>12163.750272922258</v>
      </c>
      <c r="AN13" s="118">
        <v>7121.6863990759457</v>
      </c>
      <c r="AO13" s="118">
        <v>4063.5983263598328</v>
      </c>
      <c r="AP13" s="123">
        <v>4048.3563096500534</v>
      </c>
      <c r="AQ13" s="124">
        <v>2357.8274760383388</v>
      </c>
    </row>
    <row r="14" spans="1:43" x14ac:dyDescent="0.45">
      <c r="A14" s="329"/>
      <c r="B14" s="20">
        <v>0.25</v>
      </c>
      <c r="C14" s="261">
        <f t="shared" ref="C14:D14" si="21">100-(C6/C10*100)</f>
        <v>37.8829558220379</v>
      </c>
      <c r="D14" s="261">
        <f t="shared" si="21"/>
        <v>6.4454206816653965</v>
      </c>
      <c r="E14" s="261">
        <f t="shared" si="2"/>
        <v>31.496965892446113</v>
      </c>
      <c r="F14" s="266">
        <f t="shared" si="2"/>
        <v>-7.619296706263512</v>
      </c>
      <c r="G14" s="261">
        <f t="shared" ref="G14:H14" si="22">100-(G6/G10*100)</f>
        <v>43.876018390550527</v>
      </c>
      <c r="H14" s="261">
        <f t="shared" si="22"/>
        <v>25.630543220893159</v>
      </c>
      <c r="I14" s="261">
        <f t="shared" si="4"/>
        <v>18.846376951209137</v>
      </c>
      <c r="J14" s="261">
        <f t="shared" si="4"/>
        <v>49.583099520726158</v>
      </c>
      <c r="K14" s="280">
        <f t="shared" ref="K14:L14" si="23">100-(K6/K10*100)</f>
        <v>35.992274695267682</v>
      </c>
      <c r="L14" s="261">
        <f t="shared" si="23"/>
        <v>40.385823136664456</v>
      </c>
      <c r="M14" s="261">
        <f t="shared" si="6"/>
        <v>41.51973757964393</v>
      </c>
      <c r="N14" s="266">
        <f t="shared" si="6"/>
        <v>68.554515244185239</v>
      </c>
      <c r="O14" s="261">
        <f t="shared" ref="O14:P14" si="24">100-(O6/O10*100)</f>
        <v>-0.31416525457315458</v>
      </c>
      <c r="P14" s="261">
        <f t="shared" si="24"/>
        <v>33.322816217392784</v>
      </c>
      <c r="Q14" s="261">
        <f t="shared" si="8"/>
        <v>26.065854839913342</v>
      </c>
      <c r="R14" s="261">
        <f t="shared" si="8"/>
        <v>8.65972375424424</v>
      </c>
      <c r="S14" s="280">
        <f t="shared" ref="S14:T14" si="25">100-(S6/S10*100)</f>
        <v>64.22512823776934</v>
      </c>
      <c r="T14" s="261">
        <f t="shared" si="25"/>
        <v>76.11551571434174</v>
      </c>
      <c r="U14" s="261">
        <f t="shared" si="10"/>
        <v>54.576392332758438</v>
      </c>
      <c r="V14" s="266">
        <f t="shared" si="10"/>
        <v>66.16282479994149</v>
      </c>
      <c r="W14" s="261">
        <f t="shared" ref="W14:X14" si="26">100-(W6/W10*100)</f>
        <v>52.264817576771861</v>
      </c>
      <c r="X14" s="261">
        <f t="shared" si="26"/>
        <v>78.273726384908599</v>
      </c>
      <c r="Y14" s="261">
        <f t="shared" si="12"/>
        <v>-51.005608310601019</v>
      </c>
      <c r="Z14" s="261">
        <f t="shared" si="12"/>
        <v>68.921273790147268</v>
      </c>
      <c r="AA14" s="280">
        <f t="shared" ref="AA14:AB14" si="27">100-(AA6/AA10*100)</f>
        <v>32.572638901376806</v>
      </c>
      <c r="AB14" s="261">
        <f t="shared" si="27"/>
        <v>42.166804753647092</v>
      </c>
      <c r="AC14" s="261">
        <f>100-(AC6/AC10*100)</f>
        <v>-7.5800631833245831</v>
      </c>
      <c r="AD14" s="266">
        <f>100-(AD6/AD10*100)</f>
        <v>57.404060639494922</v>
      </c>
      <c r="AE14" s="261"/>
      <c r="AF14" s="24" t="s">
        <v>22</v>
      </c>
      <c r="AG14" s="8" t="s">
        <v>27</v>
      </c>
      <c r="AH14" s="8" t="s">
        <v>27</v>
      </c>
      <c r="AJ14" s="334"/>
      <c r="AK14" s="115" t="s">
        <v>88</v>
      </c>
      <c r="AL14" s="116">
        <v>20421.052967090509</v>
      </c>
      <c r="AM14" s="116">
        <v>19688.362555720654</v>
      </c>
      <c r="AN14" s="119">
        <v>12190.476190476189</v>
      </c>
      <c r="AO14" s="119">
        <v>11299.68454258675</v>
      </c>
      <c r="AP14" s="125">
        <v>16335.29695799131</v>
      </c>
      <c r="AQ14" s="126">
        <v>14768.869309838474</v>
      </c>
    </row>
    <row r="15" spans="1:43" ht="14.65" thickBot="1" x14ac:dyDescent="0.5">
      <c r="A15" s="332"/>
      <c r="B15" s="23">
        <v>0.125</v>
      </c>
      <c r="C15" s="267">
        <f t="shared" ref="C15:D15" si="28">100-(C7/C11*100)</f>
        <v>12.715324296427383</v>
      </c>
      <c r="D15" s="267">
        <f t="shared" si="28"/>
        <v>12.281406585484049</v>
      </c>
      <c r="E15" s="267">
        <f t="shared" si="2"/>
        <v>19.64902205631941</v>
      </c>
      <c r="F15" s="268">
        <f t="shared" si="2"/>
        <v>2.4274996663857706</v>
      </c>
      <c r="G15" s="267">
        <f t="shared" ref="G15:H15" si="29">100-(G7/G11*100)</f>
        <v>37.522133399572688</v>
      </c>
      <c r="H15" s="267">
        <f t="shared" si="29"/>
        <v>33.771918652482896</v>
      </c>
      <c r="I15" s="267">
        <f t="shared" si="4"/>
        <v>19.079778472326254</v>
      </c>
      <c r="J15" s="267">
        <f t="shared" si="4"/>
        <v>3.5001511900400573</v>
      </c>
      <c r="K15" s="281">
        <f t="shared" ref="K15:L15" si="30">100-(K7/K11*100)</f>
        <v>57.59814839075942</v>
      </c>
      <c r="L15" s="267">
        <f t="shared" si="30"/>
        <v>53.505117980975932</v>
      </c>
      <c r="M15" s="267">
        <f t="shared" si="6"/>
        <v>20.655499005714731</v>
      </c>
      <c r="N15" s="268">
        <f t="shared" si="6"/>
        <v>35.093832695061565</v>
      </c>
      <c r="O15" s="267">
        <f t="shared" ref="O15:P15" si="31">100-(O7/O11*100)</f>
        <v>39.521718630282308</v>
      </c>
      <c r="P15" s="267">
        <f t="shared" si="31"/>
        <v>37.58329063737483</v>
      </c>
      <c r="Q15" s="267">
        <f t="shared" si="8"/>
        <v>27.532020823234731</v>
      </c>
      <c r="R15" s="267">
        <f t="shared" si="8"/>
        <v>24.101979308646591</v>
      </c>
      <c r="S15" s="281">
        <f t="shared" ref="S15:T15" si="32">100-(S7/S11*100)</f>
        <v>61.82206164218487</v>
      </c>
      <c r="T15" s="267">
        <f t="shared" si="32"/>
        <v>71.016770861972105</v>
      </c>
      <c r="U15" s="267">
        <f t="shared" si="10"/>
        <v>30.902570233114162</v>
      </c>
      <c r="V15" s="268">
        <f t="shared" si="10"/>
        <v>34.269948754530532</v>
      </c>
      <c r="W15" s="267">
        <f t="shared" ref="W15:X15" si="33">100-(W7/W11*100)</f>
        <v>43.787491511355917</v>
      </c>
      <c r="X15" s="267">
        <f t="shared" si="33"/>
        <v>75.519048578915545</v>
      </c>
      <c r="Y15" s="267">
        <f t="shared" si="12"/>
        <v>-47.921866212036036</v>
      </c>
      <c r="Z15" s="267">
        <f t="shared" si="12"/>
        <v>56.020301679157583</v>
      </c>
      <c r="AA15" s="281">
        <f t="shared" ref="AA15:AB15" si="34">100-(AA7/AA11*100)</f>
        <v>46.255384284104942</v>
      </c>
      <c r="AB15" s="267">
        <f t="shared" si="34"/>
        <v>53.754389473444988</v>
      </c>
      <c r="AC15" s="267">
        <f>100-(AC7/AC11*100)</f>
        <v>-58.271595722843244</v>
      </c>
      <c r="AD15" s="268">
        <f>100-(AD7/AD11*100)</f>
        <v>50.905859009714248</v>
      </c>
      <c r="AE15" s="261"/>
      <c r="AF15" s="24" t="s">
        <v>24</v>
      </c>
      <c r="AG15" s="8" t="s">
        <v>74</v>
      </c>
      <c r="AH15" s="8" t="s">
        <v>74</v>
      </c>
      <c r="AJ15" s="131" t="s">
        <v>80</v>
      </c>
      <c r="AK15" s="117"/>
      <c r="AL15" s="114">
        <f>100-AL13/AL14*100</f>
        <v>31.166824478531254</v>
      </c>
      <c r="AM15" s="114">
        <f t="shared" ref="AM15" si="35">100-AM13/AM14*100</f>
        <v>38.218578419118167</v>
      </c>
      <c r="AN15" s="120">
        <f t="shared" ref="AN15" si="36">100-AN13/AN14*100</f>
        <v>41.57991625758013</v>
      </c>
      <c r="AO15" s="120">
        <f t="shared" ref="AO15" si="37">100-AO13/AO14*100</f>
        <v>64.03794892640795</v>
      </c>
      <c r="AP15" s="121">
        <f t="shared" ref="AP15" si="38">100-AP13/AP14*100</f>
        <v>75.217124487782399</v>
      </c>
      <c r="AQ15" s="122">
        <f t="shared" ref="AQ15" si="39">100-AQ13/AQ14*100</f>
        <v>84.035152410295609</v>
      </c>
    </row>
    <row r="17" spans="1:34" x14ac:dyDescent="0.45">
      <c r="AF17" s="336" t="s">
        <v>236</v>
      </c>
      <c r="AG17" s="336"/>
      <c r="AH17" s="336"/>
    </row>
    <row r="18" spans="1:34" x14ac:dyDescent="0.45">
      <c r="AF18" s="24" t="s">
        <v>21</v>
      </c>
      <c r="AG18" s="335">
        <v>4.1700000000000001E-2</v>
      </c>
      <c r="AH18" s="335"/>
    </row>
    <row r="19" spans="1:34" x14ac:dyDescent="0.45">
      <c r="B19" s="340" t="s">
        <v>87</v>
      </c>
      <c r="C19" s="340"/>
      <c r="D19" s="340"/>
      <c r="AF19" s="24" t="s">
        <v>24</v>
      </c>
      <c r="AG19" s="335" t="s">
        <v>71</v>
      </c>
      <c r="AH19" s="335"/>
    </row>
    <row r="20" spans="1:34" ht="14.65" thickBot="1" x14ac:dyDescent="0.5">
      <c r="B20" s="341" t="s">
        <v>78</v>
      </c>
      <c r="C20" s="341"/>
      <c r="D20" s="341"/>
      <c r="AF20" s="24" t="s">
        <v>26</v>
      </c>
      <c r="AG20" s="335" t="s">
        <v>27</v>
      </c>
      <c r="AH20" s="335"/>
    </row>
    <row r="21" spans="1:34" ht="14.65" thickBot="1" x14ac:dyDescent="0.5">
      <c r="B21" s="50">
        <v>0.21</v>
      </c>
      <c r="C21" s="51" t="s">
        <v>45</v>
      </c>
      <c r="D21" s="52" t="s">
        <v>46</v>
      </c>
      <c r="AF21" s="24" t="s">
        <v>28</v>
      </c>
      <c r="AG21" s="335" t="s">
        <v>29</v>
      </c>
      <c r="AH21" s="335"/>
    </row>
    <row r="22" spans="1:34" x14ac:dyDescent="0.45">
      <c r="B22" s="8">
        <v>18.872399999999999</v>
      </c>
      <c r="C22" s="8">
        <v>20.356079999999999</v>
      </c>
      <c r="D22" s="8">
        <v>26.290800000000001</v>
      </c>
      <c r="AF22" s="24" t="s">
        <v>72</v>
      </c>
      <c r="AG22" s="335" t="s">
        <v>250</v>
      </c>
      <c r="AH22" s="335"/>
    </row>
    <row r="23" spans="1:34" x14ac:dyDescent="0.45">
      <c r="B23" s="8">
        <v>0</v>
      </c>
      <c r="C23" s="8">
        <v>9.6735910000000001</v>
      </c>
      <c r="D23" s="8">
        <v>27.181010000000001</v>
      </c>
      <c r="AF23" s="24" t="s">
        <v>30</v>
      </c>
      <c r="AG23" s="335">
        <v>4</v>
      </c>
      <c r="AH23" s="335"/>
    </row>
    <row r="24" spans="1:34" x14ac:dyDescent="0.45">
      <c r="B24" s="8">
        <v>3.2150310000000002</v>
      </c>
      <c r="C24" s="8">
        <v>6.7640919999999998</v>
      </c>
      <c r="D24" s="8">
        <v>13.862209999999999</v>
      </c>
    </row>
    <row r="25" spans="1:34" x14ac:dyDescent="0.45">
      <c r="B25" s="8">
        <v>7.4947809999999997</v>
      </c>
      <c r="C25" s="8">
        <v>21.79541</v>
      </c>
      <c r="D25" s="8">
        <v>20.960329999999999</v>
      </c>
    </row>
    <row r="26" spans="1:34" ht="14.65" thickBot="1" x14ac:dyDescent="0.5"/>
    <row r="27" spans="1:34" x14ac:dyDescent="0.45">
      <c r="A27" s="13" t="s">
        <v>18</v>
      </c>
      <c r="B27" s="14"/>
      <c r="C27" s="14"/>
      <c r="D27" s="15"/>
    </row>
    <row r="28" spans="1:34" x14ac:dyDescent="0.45">
      <c r="A28" s="7" t="s">
        <v>19</v>
      </c>
      <c r="B28" s="8"/>
      <c r="C28" s="8"/>
      <c r="D28" s="9"/>
    </row>
    <row r="29" spans="1:34" x14ac:dyDescent="0.45">
      <c r="A29" s="7" t="s">
        <v>20</v>
      </c>
      <c r="B29" s="8">
        <v>0.91810000000000003</v>
      </c>
      <c r="C29" s="8">
        <v>0.85940000000000005</v>
      </c>
      <c r="D29" s="9">
        <v>0.89580000000000004</v>
      </c>
    </row>
    <row r="30" spans="1:34" x14ac:dyDescent="0.45">
      <c r="A30" s="7" t="s">
        <v>21</v>
      </c>
      <c r="B30" s="8">
        <v>0.52639999999999998</v>
      </c>
      <c r="C30" s="8">
        <v>0.2581</v>
      </c>
      <c r="D30" s="9">
        <v>0.4103</v>
      </c>
    </row>
    <row r="31" spans="1:34" x14ac:dyDescent="0.45">
      <c r="A31" s="7" t="s">
        <v>22</v>
      </c>
      <c r="B31" s="8" t="s">
        <v>27</v>
      </c>
      <c r="C31" s="8" t="s">
        <v>27</v>
      </c>
      <c r="D31" s="9" t="s">
        <v>27</v>
      </c>
    </row>
    <row r="32" spans="1:34" ht="14.65" thickBot="1" x14ac:dyDescent="0.5">
      <c r="A32" s="21" t="s">
        <v>24</v>
      </c>
      <c r="B32" s="22" t="s">
        <v>74</v>
      </c>
      <c r="C32" s="22" t="s">
        <v>74</v>
      </c>
      <c r="D32" s="98" t="s">
        <v>74</v>
      </c>
      <c r="E32" s="8"/>
      <c r="F32" s="8"/>
    </row>
    <row r="33" spans="1:6" ht="14.65" thickBot="1" x14ac:dyDescent="0.5">
      <c r="A33" s="16" t="s">
        <v>25</v>
      </c>
      <c r="B33" s="11"/>
      <c r="C33" s="11"/>
      <c r="D33" s="12"/>
      <c r="E33" s="8"/>
      <c r="F33" s="8"/>
    </row>
    <row r="34" spans="1:6" x14ac:dyDescent="0.45">
      <c r="A34" s="7" t="s">
        <v>90</v>
      </c>
      <c r="C34" s="8">
        <v>8.9200000000000002E-2</v>
      </c>
      <c r="D34" s="9">
        <v>4.3200000000000002E-2</v>
      </c>
    </row>
    <row r="35" spans="1:6" x14ac:dyDescent="0.45">
      <c r="A35" s="7" t="s">
        <v>24</v>
      </c>
      <c r="C35" s="8" t="s">
        <v>74</v>
      </c>
      <c r="D35" s="9" t="s">
        <v>71</v>
      </c>
    </row>
    <row r="36" spans="1:6" x14ac:dyDescent="0.45">
      <c r="A36" s="7" t="s">
        <v>26</v>
      </c>
      <c r="C36" s="8" t="s">
        <v>23</v>
      </c>
      <c r="D36" s="9" t="s">
        <v>27</v>
      </c>
    </row>
    <row r="37" spans="1:6" x14ac:dyDescent="0.45">
      <c r="A37" s="7" t="s">
        <v>28</v>
      </c>
      <c r="C37" s="8" t="s">
        <v>29</v>
      </c>
      <c r="D37" s="9" t="s">
        <v>29</v>
      </c>
    </row>
    <row r="38" spans="1:6" x14ac:dyDescent="0.45">
      <c r="A38" s="7" t="s">
        <v>72</v>
      </c>
      <c r="C38" s="8" t="s">
        <v>89</v>
      </c>
      <c r="D38" s="9" t="s">
        <v>91</v>
      </c>
    </row>
    <row r="39" spans="1:6" ht="14.65" thickBot="1" x14ac:dyDescent="0.5">
      <c r="A39" s="21" t="s">
        <v>30</v>
      </c>
      <c r="B39" s="27"/>
      <c r="C39" s="22">
        <v>4</v>
      </c>
      <c r="D39" s="98">
        <v>4</v>
      </c>
    </row>
  </sheetData>
  <mergeCells count="34">
    <mergeCell ref="AJ5:AK5"/>
    <mergeCell ref="AL5:AM5"/>
    <mergeCell ref="AN5:AO5"/>
    <mergeCell ref="AP5:AQ5"/>
    <mergeCell ref="AJ11:AK11"/>
    <mergeCell ref="AL11:AM11"/>
    <mergeCell ref="AN11:AO11"/>
    <mergeCell ref="AP11:AQ11"/>
    <mergeCell ref="AJ13:AJ14"/>
    <mergeCell ref="AG23:AH23"/>
    <mergeCell ref="AF11:AH11"/>
    <mergeCell ref="AF17:AH17"/>
    <mergeCell ref="C1:F1"/>
    <mergeCell ref="G1:N1"/>
    <mergeCell ref="O1:V1"/>
    <mergeCell ref="B19:D19"/>
    <mergeCell ref="B20:D20"/>
    <mergeCell ref="AG18:AH18"/>
    <mergeCell ref="AG19:AH19"/>
    <mergeCell ref="AG20:AH20"/>
    <mergeCell ref="AG21:AH21"/>
    <mergeCell ref="AG22:AH22"/>
    <mergeCell ref="W1:AD1"/>
    <mergeCell ref="W2:Z2"/>
    <mergeCell ref="A4:A7"/>
    <mergeCell ref="A8:A11"/>
    <mergeCell ref="A12:A15"/>
    <mergeCell ref="G2:J2"/>
    <mergeCell ref="K2:N2"/>
    <mergeCell ref="AA2:AD2"/>
    <mergeCell ref="C2:F2"/>
    <mergeCell ref="AG4:AH4"/>
    <mergeCell ref="O2:R2"/>
    <mergeCell ref="S2:V2"/>
  </mergeCells>
  <conditionalFormatting sqref="AC8:AE11 Y8:Y11 Z4:AB7 E4:X7">
    <cfRule type="colorScale" priority="5">
      <colorScale>
        <cfvo type="min"/>
        <cfvo type="max"/>
        <color rgb="FFFFEF9C"/>
        <color rgb="FF63BE7B"/>
      </colorScale>
    </cfRule>
  </conditionalFormatting>
  <conditionalFormatting sqref="Z8:AB11 Y4:Y7 AC4:AE7 E8:X11">
    <cfRule type="colorScale" priority="4">
      <colorScale>
        <cfvo type="min"/>
        <cfvo type="max"/>
        <color rgb="FFFFEF9C"/>
        <color rgb="FF63BE7B"/>
      </colorScale>
    </cfRule>
  </conditionalFormatting>
  <conditionalFormatting sqref="C12:AE15">
    <cfRule type="colorScale" priority="574">
      <colorScale>
        <cfvo type="min"/>
        <cfvo type="max"/>
        <color rgb="FFFCFCFF"/>
        <color rgb="FFF8696B"/>
      </colorScale>
    </cfRule>
  </conditionalFormatting>
  <conditionalFormatting sqref="C4:D7">
    <cfRule type="colorScale" priority="2">
      <colorScale>
        <cfvo type="min"/>
        <cfvo type="max"/>
        <color rgb="FFFFEF9C"/>
        <color rgb="FF63BE7B"/>
      </colorScale>
    </cfRule>
  </conditionalFormatting>
  <conditionalFormatting sqref="C8:D11"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6450B-3834-41A2-B85F-513BED597B09}">
  <dimension ref="A1:Q27"/>
  <sheetViews>
    <sheetView topLeftCell="B1" workbookViewId="0">
      <selection activeCell="R20" sqref="R20"/>
    </sheetView>
  </sheetViews>
  <sheetFormatPr defaultRowHeight="14.25" x14ac:dyDescent="0.45"/>
  <cols>
    <col min="1" max="1" width="16.73046875" bestFit="1" customWidth="1"/>
    <col min="2" max="2" width="6.265625" bestFit="1" customWidth="1"/>
    <col min="3" max="3" width="5.796875" bestFit="1" customWidth="1"/>
    <col min="4" max="4" width="6.46484375" bestFit="1" customWidth="1"/>
    <col min="5" max="5" width="6.59765625" customWidth="1"/>
    <col min="6" max="6" width="6.19921875" bestFit="1" customWidth="1"/>
    <col min="7" max="7" width="8.33203125" customWidth="1"/>
    <col min="8" max="8" width="8.06640625" bestFit="1" customWidth="1"/>
    <col min="9" max="9" width="24.19921875" bestFit="1" customWidth="1"/>
    <col min="10" max="10" width="6.19921875" bestFit="1" customWidth="1"/>
    <col min="12" max="12" width="30.19921875" bestFit="1" customWidth="1"/>
    <col min="17" max="17" width="11.3984375" bestFit="1" customWidth="1"/>
  </cols>
  <sheetData>
    <row r="1" spans="1:17" ht="42.75" x14ac:dyDescent="0.45">
      <c r="B1" s="112"/>
      <c r="C1" s="215"/>
      <c r="D1" s="215"/>
      <c r="E1" s="112"/>
      <c r="F1" s="216" t="s">
        <v>183</v>
      </c>
      <c r="G1" s="217" t="s">
        <v>206</v>
      </c>
      <c r="H1" s="218" t="s">
        <v>205</v>
      </c>
      <c r="I1" s="218" t="s">
        <v>205</v>
      </c>
      <c r="J1" s="218" t="s">
        <v>205</v>
      </c>
      <c r="M1" s="350" t="s">
        <v>211</v>
      </c>
      <c r="N1" s="351"/>
      <c r="P1" s="348" t="s">
        <v>210</v>
      </c>
      <c r="Q1" s="349"/>
    </row>
    <row r="2" spans="1:17" ht="43.5" thickBot="1" x14ac:dyDescent="0.55000000000000004">
      <c r="A2" s="25" t="s">
        <v>176</v>
      </c>
      <c r="B2" s="25"/>
      <c r="C2" s="215" t="s">
        <v>207</v>
      </c>
      <c r="D2" s="215" t="s">
        <v>177</v>
      </c>
      <c r="E2" s="215" t="s">
        <v>178</v>
      </c>
      <c r="F2" s="216" t="s">
        <v>179</v>
      </c>
      <c r="G2" s="217" t="s">
        <v>180</v>
      </c>
      <c r="H2" s="218" t="s">
        <v>181</v>
      </c>
      <c r="I2" s="218" t="s">
        <v>182</v>
      </c>
      <c r="J2" s="218" t="s">
        <v>183</v>
      </c>
      <c r="M2" s="226" t="s">
        <v>208</v>
      </c>
      <c r="N2" s="227" t="s">
        <v>209</v>
      </c>
      <c r="P2" s="226" t="s">
        <v>208</v>
      </c>
      <c r="Q2" s="227" t="s">
        <v>209</v>
      </c>
    </row>
    <row r="3" spans="1:17" ht="16.149999999999999" thickBot="1" x14ac:dyDescent="0.5">
      <c r="A3" s="25" t="s">
        <v>184</v>
      </c>
      <c r="B3" s="211" t="s">
        <v>156</v>
      </c>
      <c r="C3" s="112">
        <v>6325</v>
      </c>
      <c r="D3" s="112">
        <v>13408</v>
      </c>
      <c r="E3" s="112">
        <v>3415</v>
      </c>
      <c r="F3" s="216">
        <v>47</v>
      </c>
      <c r="G3" s="216">
        <v>55.3</v>
      </c>
      <c r="H3" s="219">
        <f t="shared" ref="H3:H21" si="0">D3/$C3*10200*1000/40</f>
        <v>540559.68379446643</v>
      </c>
      <c r="I3" s="220">
        <f t="shared" ref="I3:I21" si="1">E3/$C3*10200*1000/40</f>
        <v>137679.84189723321</v>
      </c>
      <c r="J3" s="220">
        <f t="shared" ref="J3:J21" si="2">F3/$C3*10200*1000/40</f>
        <v>1894.8616600790515</v>
      </c>
      <c r="M3" s="230">
        <v>0</v>
      </c>
      <c r="N3" s="231">
        <v>1894.86</v>
      </c>
      <c r="P3" s="137">
        <v>0</v>
      </c>
      <c r="Q3" s="9">
        <v>55.3</v>
      </c>
    </row>
    <row r="4" spans="1:17" ht="16.149999999999999" thickBot="1" x14ac:dyDescent="0.5">
      <c r="A4" s="25" t="s">
        <v>185</v>
      </c>
      <c r="B4" s="204" t="s">
        <v>153</v>
      </c>
      <c r="C4" s="112">
        <v>6310</v>
      </c>
      <c r="D4" s="112">
        <v>10350</v>
      </c>
      <c r="E4" s="112">
        <v>626</v>
      </c>
      <c r="F4" s="216">
        <v>8</v>
      </c>
      <c r="G4" s="216">
        <v>50</v>
      </c>
      <c r="H4" s="219">
        <f t="shared" si="0"/>
        <v>418264.65927099844</v>
      </c>
      <c r="I4" s="220">
        <f t="shared" si="1"/>
        <v>25297.939778129952</v>
      </c>
      <c r="J4" s="220">
        <f t="shared" si="2"/>
        <v>323.29635499207609</v>
      </c>
      <c r="M4" s="230">
        <v>323.3</v>
      </c>
      <c r="N4" s="231">
        <v>595.87</v>
      </c>
      <c r="P4" s="137">
        <v>50</v>
      </c>
      <c r="Q4" s="9">
        <v>47.4</v>
      </c>
    </row>
    <row r="5" spans="1:17" ht="16.149999999999999" thickBot="1" x14ac:dyDescent="0.5">
      <c r="A5" s="25" t="s">
        <v>186</v>
      </c>
      <c r="B5" s="197" t="s">
        <v>154</v>
      </c>
      <c r="C5" s="112">
        <v>6289</v>
      </c>
      <c r="D5" s="112">
        <v>7046</v>
      </c>
      <c r="E5" s="112">
        <v>1</v>
      </c>
      <c r="F5" s="216">
        <v>0</v>
      </c>
      <c r="G5" s="216">
        <v>0</v>
      </c>
      <c r="H5" s="219">
        <f t="shared" si="0"/>
        <v>285694.06900938146</v>
      </c>
      <c r="I5" s="220">
        <f t="shared" si="1"/>
        <v>40.546986802353317</v>
      </c>
      <c r="J5" s="220">
        <f t="shared" si="2"/>
        <v>0</v>
      </c>
      <c r="M5" s="230">
        <v>41</v>
      </c>
      <c r="N5" s="231">
        <v>443.42</v>
      </c>
      <c r="P5" s="137">
        <v>0</v>
      </c>
      <c r="Q5" s="9">
        <v>64.3</v>
      </c>
    </row>
    <row r="6" spans="1:17" ht="16.149999999999999" thickBot="1" x14ac:dyDescent="0.5">
      <c r="A6" s="25" t="s">
        <v>187</v>
      </c>
      <c r="B6" s="200" t="s">
        <v>153</v>
      </c>
      <c r="C6" s="112">
        <v>6066</v>
      </c>
      <c r="D6" s="112">
        <v>2551</v>
      </c>
      <c r="E6" s="112">
        <v>0</v>
      </c>
      <c r="F6" s="216">
        <v>0</v>
      </c>
      <c r="G6" s="216">
        <v>0</v>
      </c>
      <c r="H6" s="219">
        <f t="shared" si="0"/>
        <v>107237.88328387737</v>
      </c>
      <c r="I6" s="220">
        <f t="shared" si="1"/>
        <v>0</v>
      </c>
      <c r="J6" s="220">
        <f t="shared" si="2"/>
        <v>0</v>
      </c>
      <c r="M6" s="230">
        <v>837.59</v>
      </c>
      <c r="N6" s="231">
        <v>382.79</v>
      </c>
      <c r="P6" s="137">
        <v>37</v>
      </c>
      <c r="Q6" s="9">
        <v>50</v>
      </c>
    </row>
    <row r="7" spans="1:17" ht="15.75" x14ac:dyDescent="0.45">
      <c r="A7" s="221" t="s">
        <v>188</v>
      </c>
      <c r="B7" s="200" t="s">
        <v>153</v>
      </c>
      <c r="C7" s="115">
        <v>6220</v>
      </c>
      <c r="D7" s="115">
        <v>5188</v>
      </c>
      <c r="E7" s="115">
        <v>114</v>
      </c>
      <c r="F7" s="222">
        <v>1</v>
      </c>
      <c r="G7" s="222">
        <v>0</v>
      </c>
      <c r="H7" s="223">
        <f t="shared" si="0"/>
        <v>212691.3183279743</v>
      </c>
      <c r="I7" s="224">
        <f t="shared" si="1"/>
        <v>4673.6334405144698</v>
      </c>
      <c r="J7" s="224">
        <f t="shared" si="2"/>
        <v>40.9967845659164</v>
      </c>
      <c r="M7" s="230">
        <v>653.69000000000005</v>
      </c>
      <c r="N7" s="231">
        <v>1378.56</v>
      </c>
      <c r="P7" s="137">
        <v>59.1</v>
      </c>
      <c r="Q7" s="9">
        <v>42.5</v>
      </c>
    </row>
    <row r="8" spans="1:17" ht="15.75" x14ac:dyDescent="0.45">
      <c r="A8" s="25" t="s">
        <v>189</v>
      </c>
      <c r="B8" s="202" t="s">
        <v>154</v>
      </c>
      <c r="C8" s="112">
        <v>6503</v>
      </c>
      <c r="D8" s="112">
        <v>2910</v>
      </c>
      <c r="E8" s="112">
        <v>1</v>
      </c>
      <c r="F8" s="216">
        <v>0</v>
      </c>
      <c r="G8" s="216">
        <v>0</v>
      </c>
      <c r="H8" s="219">
        <f t="shared" si="0"/>
        <v>114108.87282792557</v>
      </c>
      <c r="I8" s="220">
        <f t="shared" si="1"/>
        <v>39.212671074888519</v>
      </c>
      <c r="J8" s="220">
        <f t="shared" si="2"/>
        <v>0</v>
      </c>
      <c r="M8" s="230">
        <v>0</v>
      </c>
      <c r="N8" s="231"/>
      <c r="P8" s="137">
        <v>0</v>
      </c>
      <c r="Q8" s="9"/>
    </row>
    <row r="9" spans="1:17" ht="15.75" x14ac:dyDescent="0.45">
      <c r="A9" s="25" t="s">
        <v>190</v>
      </c>
      <c r="B9" s="191" t="s">
        <v>156</v>
      </c>
      <c r="C9" s="112">
        <v>8131</v>
      </c>
      <c r="D9" s="112">
        <v>4985</v>
      </c>
      <c r="E9" s="112">
        <v>1361</v>
      </c>
      <c r="F9" s="216">
        <v>19</v>
      </c>
      <c r="G9" s="216">
        <v>47.4</v>
      </c>
      <c r="H9" s="219">
        <f t="shared" si="0"/>
        <v>156336.85893494036</v>
      </c>
      <c r="I9" s="220">
        <f t="shared" si="1"/>
        <v>42682.941827573479</v>
      </c>
      <c r="J9" s="220">
        <f t="shared" si="2"/>
        <v>595.86766695363417</v>
      </c>
      <c r="M9" s="230">
        <v>170.87</v>
      </c>
      <c r="N9" s="231"/>
      <c r="P9" s="137">
        <v>20</v>
      </c>
      <c r="Q9" s="9"/>
    </row>
    <row r="10" spans="1:17" ht="15.75" x14ac:dyDescent="0.45">
      <c r="A10" s="25" t="s">
        <v>191</v>
      </c>
      <c r="B10" s="190" t="s">
        <v>154</v>
      </c>
      <c r="C10" s="112">
        <v>8642</v>
      </c>
      <c r="D10" s="112">
        <v>6063</v>
      </c>
      <c r="E10" s="112">
        <v>31</v>
      </c>
      <c r="F10" s="216">
        <v>1</v>
      </c>
      <c r="G10" s="216">
        <v>0</v>
      </c>
      <c r="H10" s="219">
        <f t="shared" si="0"/>
        <v>178901.29599629715</v>
      </c>
      <c r="I10" s="220">
        <f t="shared" si="1"/>
        <v>914.71881508909973</v>
      </c>
      <c r="J10" s="220">
        <f t="shared" si="2"/>
        <v>29.507058551261288</v>
      </c>
      <c r="M10" s="230">
        <v>89.39</v>
      </c>
      <c r="N10" s="231"/>
      <c r="P10" s="137">
        <v>0</v>
      </c>
      <c r="Q10" s="9"/>
    </row>
    <row r="11" spans="1:17" ht="16.149999999999999" thickBot="1" x14ac:dyDescent="0.5">
      <c r="A11" s="25" t="s">
        <v>192</v>
      </c>
      <c r="B11" s="199" t="s">
        <v>153</v>
      </c>
      <c r="C11" s="112">
        <v>8220</v>
      </c>
      <c r="D11" s="112">
        <v>14407</v>
      </c>
      <c r="E11" s="112">
        <v>1209</v>
      </c>
      <c r="F11" s="216">
        <v>27</v>
      </c>
      <c r="G11" s="216">
        <v>37</v>
      </c>
      <c r="H11" s="219">
        <f t="shared" si="0"/>
        <v>446932.48175182485</v>
      </c>
      <c r="I11" s="220">
        <f t="shared" si="1"/>
        <v>37505.474452554743</v>
      </c>
      <c r="J11" s="220">
        <f t="shared" si="2"/>
        <v>837.59124087591249</v>
      </c>
      <c r="M11" s="232">
        <v>301.81</v>
      </c>
      <c r="N11" s="233"/>
      <c r="P11" s="138">
        <v>44.4</v>
      </c>
      <c r="Q11" s="98"/>
    </row>
    <row r="12" spans="1:17" ht="16.149999999999999" thickBot="1" x14ac:dyDescent="0.55000000000000004">
      <c r="A12" s="221" t="s">
        <v>193</v>
      </c>
      <c r="B12" s="199" t="s">
        <v>153</v>
      </c>
      <c r="C12" s="115">
        <v>8582</v>
      </c>
      <c r="D12" s="115">
        <v>21561</v>
      </c>
      <c r="E12" s="115">
        <v>1841</v>
      </c>
      <c r="F12" s="222">
        <v>22</v>
      </c>
      <c r="G12" s="222">
        <v>59.1</v>
      </c>
      <c r="H12" s="223">
        <f t="shared" si="0"/>
        <v>640649.61547424842</v>
      </c>
      <c r="I12" s="224">
        <f t="shared" si="1"/>
        <v>54702.283849918436</v>
      </c>
      <c r="J12" s="224">
        <f t="shared" si="2"/>
        <v>653.69377767420178</v>
      </c>
      <c r="M12" s="226" t="s">
        <v>208</v>
      </c>
      <c r="N12" s="227" t="s">
        <v>209</v>
      </c>
      <c r="P12" s="226" t="s">
        <v>208</v>
      </c>
      <c r="Q12" s="227" t="s">
        <v>209</v>
      </c>
    </row>
    <row r="13" spans="1:17" ht="15.75" x14ac:dyDescent="0.45">
      <c r="A13" s="25" t="s">
        <v>194</v>
      </c>
      <c r="B13" s="199" t="s">
        <v>153</v>
      </c>
      <c r="C13" s="112">
        <v>7549</v>
      </c>
      <c r="D13" s="112">
        <v>10379</v>
      </c>
      <c r="E13" s="112">
        <v>17</v>
      </c>
      <c r="F13" s="216">
        <v>0</v>
      </c>
      <c r="G13" s="216">
        <v>0</v>
      </c>
      <c r="H13" s="219">
        <f t="shared" si="0"/>
        <v>350595.44310504699</v>
      </c>
      <c r="I13" s="220">
        <f t="shared" si="1"/>
        <v>574.2482448006358</v>
      </c>
      <c r="J13" s="220">
        <f t="shared" si="2"/>
        <v>0</v>
      </c>
      <c r="L13" s="228" t="s">
        <v>19</v>
      </c>
      <c r="M13" s="13"/>
      <c r="N13" s="15"/>
      <c r="O13" s="14"/>
      <c r="P13" s="234"/>
      <c r="Q13" s="229"/>
    </row>
    <row r="14" spans="1:17" ht="15.75" x14ac:dyDescent="0.45">
      <c r="A14" s="25" t="s">
        <v>195</v>
      </c>
      <c r="B14" s="190" t="s">
        <v>154</v>
      </c>
      <c r="C14" s="112">
        <v>6082</v>
      </c>
      <c r="D14" s="112">
        <v>4177</v>
      </c>
      <c r="E14" s="112">
        <v>0</v>
      </c>
      <c r="F14" s="216">
        <v>0</v>
      </c>
      <c r="G14" s="216">
        <v>0</v>
      </c>
      <c r="H14" s="219">
        <f t="shared" si="0"/>
        <v>175129.06938507073</v>
      </c>
      <c r="I14" s="220">
        <f t="shared" si="1"/>
        <v>0</v>
      </c>
      <c r="J14" s="220">
        <f t="shared" si="2"/>
        <v>0</v>
      </c>
      <c r="L14" s="7" t="s">
        <v>20</v>
      </c>
      <c r="M14" s="26">
        <v>0.8548</v>
      </c>
      <c r="N14" s="20">
        <v>0.85109999999999997</v>
      </c>
      <c r="P14" s="137">
        <v>0.83360000000000001</v>
      </c>
      <c r="Q14" s="9">
        <v>0.96860000000000002</v>
      </c>
    </row>
    <row r="15" spans="1:17" ht="15.75" x14ac:dyDescent="0.45">
      <c r="A15" s="25" t="s">
        <v>196</v>
      </c>
      <c r="B15" s="191" t="s">
        <v>156</v>
      </c>
      <c r="C15" s="112">
        <v>8051</v>
      </c>
      <c r="D15" s="112">
        <v>2740</v>
      </c>
      <c r="E15" s="112">
        <v>543</v>
      </c>
      <c r="F15" s="216">
        <v>14</v>
      </c>
      <c r="G15" s="216">
        <v>64.3</v>
      </c>
      <c r="H15" s="219">
        <f t="shared" si="0"/>
        <v>86784.25040367656</v>
      </c>
      <c r="I15" s="220">
        <f t="shared" si="1"/>
        <v>17198.484660290647</v>
      </c>
      <c r="J15" s="220">
        <f t="shared" si="2"/>
        <v>443.42317724506273</v>
      </c>
      <c r="L15" s="7" t="s">
        <v>21</v>
      </c>
      <c r="M15" s="26">
        <v>8.4199999999999997E-2</v>
      </c>
      <c r="N15" s="20">
        <v>0.19800000000000001</v>
      </c>
      <c r="P15" s="137">
        <v>4.9000000000000002E-2</v>
      </c>
      <c r="Q15" s="9">
        <v>0.86619999999999997</v>
      </c>
    </row>
    <row r="16" spans="1:17" ht="16.149999999999999" thickBot="1" x14ac:dyDescent="0.5">
      <c r="A16" s="25" t="s">
        <v>197</v>
      </c>
      <c r="B16" s="192" t="s">
        <v>153</v>
      </c>
      <c r="C16" s="112">
        <v>7462</v>
      </c>
      <c r="D16" s="112">
        <v>5196</v>
      </c>
      <c r="E16" s="112">
        <v>319</v>
      </c>
      <c r="F16" s="216">
        <v>5</v>
      </c>
      <c r="G16" s="216">
        <v>20</v>
      </c>
      <c r="H16" s="219">
        <f t="shared" si="0"/>
        <v>177563.65585633877</v>
      </c>
      <c r="I16" s="220">
        <f t="shared" si="1"/>
        <v>10901.232913428035</v>
      </c>
      <c r="J16" s="220">
        <f t="shared" si="2"/>
        <v>170.86571964620745</v>
      </c>
      <c r="L16" s="7" t="s">
        <v>22</v>
      </c>
      <c r="M16" s="26" t="s">
        <v>27</v>
      </c>
      <c r="N16" s="20" t="s">
        <v>27</v>
      </c>
      <c r="P16" s="137" t="s">
        <v>23</v>
      </c>
      <c r="Q16" s="9" t="s">
        <v>27</v>
      </c>
    </row>
    <row r="17" spans="1:17" ht="16.149999999999999" thickBot="1" x14ac:dyDescent="0.5">
      <c r="A17" s="25" t="s">
        <v>198</v>
      </c>
      <c r="B17" s="192" t="s">
        <v>153</v>
      </c>
      <c r="C17" s="112">
        <v>8558</v>
      </c>
      <c r="D17" s="112">
        <v>5451</v>
      </c>
      <c r="E17" s="112">
        <v>79</v>
      </c>
      <c r="F17" s="216">
        <v>3</v>
      </c>
      <c r="G17" s="216">
        <v>0</v>
      </c>
      <c r="H17" s="219">
        <f t="shared" si="0"/>
        <v>162421.71068006544</v>
      </c>
      <c r="I17" s="220">
        <f t="shared" si="1"/>
        <v>2353.9378359429775</v>
      </c>
      <c r="J17" s="220">
        <f t="shared" si="2"/>
        <v>89.390044402897871</v>
      </c>
      <c r="L17" s="21" t="s">
        <v>24</v>
      </c>
      <c r="M17" s="28" t="s">
        <v>74</v>
      </c>
      <c r="N17" s="23" t="s">
        <v>74</v>
      </c>
      <c r="O17" s="27"/>
      <c r="P17" s="138" t="s">
        <v>71</v>
      </c>
      <c r="Q17" s="98" t="s">
        <v>74</v>
      </c>
    </row>
    <row r="18" spans="1:17" ht="16.149999999999999" thickBot="1" x14ac:dyDescent="0.55000000000000004">
      <c r="A18" s="25" t="s">
        <v>199</v>
      </c>
      <c r="B18" s="203" t="s">
        <v>154</v>
      </c>
      <c r="C18" s="112">
        <v>7957</v>
      </c>
      <c r="D18" s="112">
        <v>4939</v>
      </c>
      <c r="E18" s="112">
        <v>16</v>
      </c>
      <c r="F18" s="216">
        <v>2</v>
      </c>
      <c r="G18" s="216">
        <v>0</v>
      </c>
      <c r="H18" s="219">
        <f t="shared" si="0"/>
        <v>158281.38745758453</v>
      </c>
      <c r="I18" s="220">
        <f t="shared" si="1"/>
        <v>512.75606384315711</v>
      </c>
      <c r="J18" s="220">
        <f t="shared" si="2"/>
        <v>64.094507980394638</v>
      </c>
      <c r="M18" s="226" t="s">
        <v>208</v>
      </c>
      <c r="N18" s="227" t="s">
        <v>209</v>
      </c>
      <c r="P18" s="226" t="s">
        <v>208</v>
      </c>
      <c r="Q18" s="227" t="s">
        <v>209</v>
      </c>
    </row>
    <row r="19" spans="1:17" ht="16.149999999999999" thickBot="1" x14ac:dyDescent="0.5">
      <c r="A19" s="25" t="s">
        <v>200</v>
      </c>
      <c r="B19" s="195" t="s">
        <v>156</v>
      </c>
      <c r="C19" s="112">
        <v>7994</v>
      </c>
      <c r="D19" s="112">
        <v>3830</v>
      </c>
      <c r="E19" s="112">
        <v>1174</v>
      </c>
      <c r="F19" s="216">
        <v>12</v>
      </c>
      <c r="G19" s="216">
        <v>50</v>
      </c>
      <c r="H19" s="219">
        <f t="shared" si="0"/>
        <v>122172.87965974482</v>
      </c>
      <c r="I19" s="220">
        <f t="shared" si="1"/>
        <v>37449.337002752065</v>
      </c>
      <c r="J19" s="220">
        <f t="shared" si="2"/>
        <v>382.78709031773832</v>
      </c>
      <c r="L19" s="228" t="s">
        <v>217</v>
      </c>
      <c r="M19" s="13"/>
      <c r="N19" s="15"/>
      <c r="O19" s="14"/>
      <c r="P19" s="13"/>
      <c r="Q19" s="229"/>
    </row>
    <row r="20" spans="1:17" ht="16.149999999999999" thickBot="1" x14ac:dyDescent="0.5">
      <c r="A20" s="25" t="s">
        <v>201</v>
      </c>
      <c r="B20" s="192" t="s">
        <v>153</v>
      </c>
      <c r="C20" s="112">
        <v>7604</v>
      </c>
      <c r="D20" s="112">
        <v>7019</v>
      </c>
      <c r="E20" s="112">
        <v>960</v>
      </c>
      <c r="F20" s="216">
        <v>9</v>
      </c>
      <c r="G20" s="216">
        <v>44.4</v>
      </c>
      <c r="H20" s="219">
        <f t="shared" si="0"/>
        <v>235382.03577064699</v>
      </c>
      <c r="I20" s="220">
        <f t="shared" si="1"/>
        <v>32193.582325092058</v>
      </c>
      <c r="J20" s="220">
        <f t="shared" si="2"/>
        <v>301.814834297738</v>
      </c>
      <c r="L20" s="7" t="s">
        <v>21</v>
      </c>
      <c r="M20" s="26"/>
      <c r="N20" s="20">
        <v>2.8000000000000001E-2</v>
      </c>
      <c r="P20" s="26"/>
      <c r="Q20" s="9">
        <v>4.1500000000000002E-2</v>
      </c>
    </row>
    <row r="21" spans="1:17" ht="16.149999999999999" thickBot="1" x14ac:dyDescent="0.5">
      <c r="A21" s="25" t="s">
        <v>202</v>
      </c>
      <c r="B21" s="195" t="s">
        <v>156</v>
      </c>
      <c r="C21" s="112">
        <v>7399</v>
      </c>
      <c r="D21" s="112">
        <v>9124</v>
      </c>
      <c r="E21" s="112">
        <v>1679</v>
      </c>
      <c r="F21" s="216">
        <v>40</v>
      </c>
      <c r="G21" s="216">
        <v>42.5</v>
      </c>
      <c r="H21" s="219">
        <f t="shared" si="0"/>
        <v>314450.60143262602</v>
      </c>
      <c r="I21" s="220">
        <f t="shared" si="1"/>
        <v>57865.252061089341</v>
      </c>
      <c r="J21" s="220">
        <f t="shared" si="2"/>
        <v>1378.5646709014732</v>
      </c>
      <c r="L21" s="7" t="s">
        <v>212</v>
      </c>
      <c r="M21" s="26"/>
      <c r="N21" s="20" t="s">
        <v>213</v>
      </c>
      <c r="P21" s="26"/>
      <c r="Q21" s="9" t="s">
        <v>213</v>
      </c>
    </row>
    <row r="22" spans="1:17" x14ac:dyDescent="0.45">
      <c r="L22" s="7" t="s">
        <v>24</v>
      </c>
      <c r="M22" s="26"/>
      <c r="N22" s="20" t="s">
        <v>71</v>
      </c>
      <c r="P22" s="26"/>
      <c r="Q22" s="9" t="s">
        <v>71</v>
      </c>
    </row>
    <row r="23" spans="1:17" x14ac:dyDescent="0.45">
      <c r="I23" s="225" t="s">
        <v>203</v>
      </c>
      <c r="L23" s="7" t="s">
        <v>26</v>
      </c>
      <c r="M23" s="26"/>
      <c r="N23" s="20" t="s">
        <v>27</v>
      </c>
      <c r="P23" s="26"/>
      <c r="Q23" s="9" t="s">
        <v>27</v>
      </c>
    </row>
    <row r="24" spans="1:17" x14ac:dyDescent="0.45">
      <c r="I24" s="225" t="s">
        <v>204</v>
      </c>
      <c r="L24" s="7" t="s">
        <v>28</v>
      </c>
      <c r="M24" s="26"/>
      <c r="N24" s="20" t="s">
        <v>29</v>
      </c>
      <c r="P24" s="26"/>
      <c r="Q24" s="9" t="s">
        <v>29</v>
      </c>
    </row>
    <row r="25" spans="1:17" x14ac:dyDescent="0.45">
      <c r="L25" s="7" t="s">
        <v>214</v>
      </c>
      <c r="M25" s="26"/>
      <c r="N25" s="20" t="s">
        <v>218</v>
      </c>
      <c r="P25" s="26"/>
      <c r="Q25" s="9" t="s">
        <v>215</v>
      </c>
    </row>
    <row r="26" spans="1:17" ht="14.65" thickBot="1" x14ac:dyDescent="0.5">
      <c r="L26" s="21" t="s">
        <v>216</v>
      </c>
      <c r="M26" s="28"/>
      <c r="N26" s="23">
        <v>6</v>
      </c>
      <c r="O26" s="27"/>
      <c r="P26" s="28"/>
      <c r="Q26" s="98">
        <v>7.5</v>
      </c>
    </row>
    <row r="27" spans="1:17" ht="14.65" thickBot="1" x14ac:dyDescent="0.5">
      <c r="M27" s="352" t="s">
        <v>211</v>
      </c>
      <c r="N27" s="353"/>
      <c r="P27" s="354" t="s">
        <v>210</v>
      </c>
      <c r="Q27" s="355"/>
    </row>
  </sheetData>
  <mergeCells count="4">
    <mergeCell ref="P1:Q1"/>
    <mergeCell ref="M1:N1"/>
    <mergeCell ref="M27:N27"/>
    <mergeCell ref="P27:Q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FE810-9D0D-4CF4-8A46-1CC382D833E1}">
  <dimension ref="A1:Z1276"/>
  <sheetViews>
    <sheetView topLeftCell="C1" workbookViewId="0">
      <selection activeCell="G35" sqref="G35"/>
    </sheetView>
  </sheetViews>
  <sheetFormatPr defaultColWidth="11.53125" defaultRowHeight="15.4" x14ac:dyDescent="0.45"/>
  <cols>
    <col min="1" max="1" width="9.6640625" style="207" bestFit="1" customWidth="1"/>
    <col min="2" max="2" width="10.59765625" style="207" bestFit="1" customWidth="1"/>
    <col min="3" max="4" width="9.1328125" style="207" bestFit="1" customWidth="1"/>
    <col min="5" max="5" width="11.9296875" style="207" bestFit="1" customWidth="1"/>
    <col min="6" max="6" width="9.796875" style="207" bestFit="1" customWidth="1"/>
    <col min="7" max="7" width="12.33203125" style="207" bestFit="1" customWidth="1"/>
    <col min="8" max="8" width="13.6640625" style="207" bestFit="1" customWidth="1"/>
    <col min="9" max="9" width="12.33203125" style="207" bestFit="1" customWidth="1"/>
    <col min="10" max="11" width="15" style="207" bestFit="1" customWidth="1"/>
    <col min="12" max="12" width="6.59765625" style="207" bestFit="1" customWidth="1"/>
    <col min="13" max="13" width="12.9296875" style="208" bestFit="1" customWidth="1"/>
    <col min="14" max="15" width="11.6640625" style="209" bestFit="1" customWidth="1"/>
    <col min="16" max="16" width="7.6640625" style="181" bestFit="1" customWidth="1"/>
    <col min="17" max="17" width="13.796875" style="210" bestFit="1" customWidth="1"/>
    <col min="18" max="18" width="12.46484375" style="180" bestFit="1" customWidth="1"/>
    <col min="19" max="19" width="6.73046875" style="181" bestFit="1" customWidth="1"/>
    <col min="20" max="21" width="6.73046875" bestFit="1" customWidth="1"/>
    <col min="22" max="22" width="6.59765625" bestFit="1" customWidth="1"/>
    <col min="23" max="23" width="26.796875" bestFit="1" customWidth="1"/>
    <col min="24" max="24" width="13.33203125" bestFit="1" customWidth="1"/>
    <col min="26" max="26" width="13.33203125" bestFit="1" customWidth="1"/>
    <col min="28" max="28" width="6.6640625" bestFit="1" customWidth="1"/>
    <col min="29" max="32" width="6.73046875" bestFit="1" customWidth="1"/>
  </cols>
  <sheetData>
    <row r="1" spans="1:26" ht="18" thickBot="1" x14ac:dyDescent="0.55000000000000004">
      <c r="A1" s="356" t="s">
        <v>93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</row>
    <row r="2" spans="1:26" ht="14.65" thickBot="1" x14ac:dyDescent="0.5">
      <c r="A2" s="5"/>
      <c r="B2" s="5"/>
      <c r="C2" s="145" t="s">
        <v>94</v>
      </c>
      <c r="D2" s="18"/>
      <c r="E2" s="18"/>
      <c r="F2" s="18"/>
      <c r="G2" s="18"/>
      <c r="H2" s="18"/>
      <c r="I2" s="18"/>
      <c r="J2" s="18"/>
      <c r="K2" s="146"/>
      <c r="L2" s="145" t="s">
        <v>155</v>
      </c>
      <c r="M2" s="18"/>
      <c r="N2" s="18"/>
      <c r="O2" s="18"/>
      <c r="P2" s="18"/>
      <c r="Q2" s="146"/>
      <c r="R2" s="145" t="s">
        <v>95</v>
      </c>
      <c r="S2" s="18"/>
      <c r="T2" s="18"/>
      <c r="U2" s="146"/>
      <c r="V2" s="8"/>
      <c r="W2" s="8"/>
      <c r="X2" s="8"/>
    </row>
    <row r="3" spans="1:26" ht="14.25" x14ac:dyDescent="0.45">
      <c r="A3" s="5"/>
      <c r="B3" s="5" t="s">
        <v>157</v>
      </c>
      <c r="C3" s="4" t="s">
        <v>96</v>
      </c>
      <c r="D3" s="5" t="s">
        <v>97</v>
      </c>
      <c r="E3" s="5" t="s">
        <v>98</v>
      </c>
      <c r="F3" s="5" t="s">
        <v>99</v>
      </c>
      <c r="G3" s="5" t="s">
        <v>100</v>
      </c>
      <c r="H3" s="5" t="s">
        <v>101</v>
      </c>
      <c r="I3" s="5" t="s">
        <v>102</v>
      </c>
      <c r="J3" s="5" t="s">
        <v>103</v>
      </c>
      <c r="K3" s="6" t="s">
        <v>104</v>
      </c>
      <c r="L3" s="5" t="s">
        <v>142</v>
      </c>
      <c r="M3" s="5" t="s">
        <v>149</v>
      </c>
      <c r="N3" s="5" t="s">
        <v>150</v>
      </c>
      <c r="O3" s="5" t="s">
        <v>151</v>
      </c>
      <c r="P3" s="5" t="s">
        <v>152</v>
      </c>
      <c r="Q3" s="6"/>
      <c r="R3" s="4" t="s">
        <v>111</v>
      </c>
      <c r="S3" s="5" t="s">
        <v>112</v>
      </c>
      <c r="T3" s="5" t="s">
        <v>113</v>
      </c>
      <c r="U3" s="6" t="s">
        <v>114</v>
      </c>
      <c r="W3" s="151" t="s">
        <v>115</v>
      </c>
      <c r="X3" s="152" t="s">
        <v>116</v>
      </c>
      <c r="Y3" s="152" t="s">
        <v>117</v>
      </c>
      <c r="Z3" s="214" t="s">
        <v>158</v>
      </c>
    </row>
    <row r="4" spans="1:26" ht="14.25" x14ac:dyDescent="0.45">
      <c r="A4" s="24"/>
      <c r="B4" s="8">
        <v>-22</v>
      </c>
      <c r="C4" s="137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9">
        <v>0</v>
      </c>
      <c r="L4" s="8">
        <v>0</v>
      </c>
      <c r="M4" s="8">
        <v>0</v>
      </c>
      <c r="N4" s="8">
        <v>0</v>
      </c>
      <c r="O4" s="8">
        <v>0</v>
      </c>
      <c r="P4" s="8">
        <v>0</v>
      </c>
      <c r="Q4" s="9"/>
      <c r="R4" s="137">
        <v>0</v>
      </c>
      <c r="S4" s="8">
        <v>0</v>
      </c>
      <c r="T4" s="8">
        <v>0</v>
      </c>
      <c r="U4" s="9">
        <v>0</v>
      </c>
      <c r="W4" s="153" t="s">
        <v>2</v>
      </c>
      <c r="X4" s="154"/>
      <c r="Y4" s="154"/>
      <c r="Z4" s="155"/>
    </row>
    <row r="5" spans="1:26" ht="14.25" x14ac:dyDescent="0.45">
      <c r="A5" s="24"/>
      <c r="B5" s="8">
        <v>-14</v>
      </c>
      <c r="C5" s="137">
        <v>29.7</v>
      </c>
      <c r="D5" s="8">
        <v>32.200000000000003</v>
      </c>
      <c r="E5" s="8">
        <v>30</v>
      </c>
      <c r="F5" s="8">
        <v>45.6</v>
      </c>
      <c r="G5" s="8">
        <v>13.5</v>
      </c>
      <c r="H5" s="8">
        <v>27.4</v>
      </c>
      <c r="I5" s="8">
        <v>13.5</v>
      </c>
      <c r="J5" s="8">
        <v>19.7</v>
      </c>
      <c r="K5" s="9">
        <v>22.7</v>
      </c>
      <c r="L5" s="8">
        <v>38.799999999999997</v>
      </c>
      <c r="M5" s="8">
        <v>22</v>
      </c>
      <c r="N5" s="8">
        <v>27</v>
      </c>
      <c r="O5" s="8">
        <v>13.5</v>
      </c>
      <c r="P5" s="8">
        <v>28.5</v>
      </c>
      <c r="Q5" s="9"/>
      <c r="R5" s="137">
        <v>33.700000000000003</v>
      </c>
      <c r="S5" s="8">
        <v>27.9</v>
      </c>
      <c r="T5" s="8">
        <v>18.399999999999999</v>
      </c>
      <c r="U5" s="9">
        <v>20.100000000000001</v>
      </c>
      <c r="W5" s="153" t="s">
        <v>119</v>
      </c>
      <c r="X5" s="154">
        <v>163.6</v>
      </c>
      <c r="Y5" s="154">
        <v>135.1</v>
      </c>
      <c r="Z5" s="155">
        <v>132.1</v>
      </c>
    </row>
    <row r="6" spans="1:26" ht="14.25" x14ac:dyDescent="0.45">
      <c r="A6" s="24"/>
      <c r="B6" s="8">
        <v>-4</v>
      </c>
      <c r="C6" s="137">
        <v>115.4</v>
      </c>
      <c r="D6" s="8">
        <v>83.8</v>
      </c>
      <c r="E6" s="8">
        <v>190.1</v>
      </c>
      <c r="F6" s="8">
        <v>132.9</v>
      </c>
      <c r="G6" s="8">
        <v>79.3</v>
      </c>
      <c r="H6" s="8">
        <v>63.6</v>
      </c>
      <c r="I6" s="8">
        <v>6.1</v>
      </c>
      <c r="J6" s="8">
        <v>14.1</v>
      </c>
      <c r="K6" s="9">
        <v>23.9</v>
      </c>
      <c r="L6" s="8">
        <v>150.30000000000001</v>
      </c>
      <c r="M6" s="8">
        <v>70.3</v>
      </c>
      <c r="N6" s="8">
        <v>16</v>
      </c>
      <c r="O6" s="8">
        <v>14</v>
      </c>
      <c r="P6" s="8">
        <v>13.5</v>
      </c>
      <c r="Q6" s="9"/>
      <c r="R6" s="137">
        <v>42.3</v>
      </c>
      <c r="S6" s="8">
        <v>27.4</v>
      </c>
      <c r="T6" s="8">
        <v>108</v>
      </c>
      <c r="U6" s="9">
        <v>42</v>
      </c>
      <c r="W6" s="153" t="s">
        <v>120</v>
      </c>
      <c r="X6" s="154">
        <v>0.1222</v>
      </c>
      <c r="Y6" s="154">
        <v>0.17460000000000001</v>
      </c>
      <c r="Z6" s="155">
        <v>3.007E-2</v>
      </c>
    </row>
    <row r="7" spans="1:26" ht="14.65" thickBot="1" x14ac:dyDescent="0.5">
      <c r="A7" s="24"/>
      <c r="B7" s="8">
        <v>-1</v>
      </c>
      <c r="C7" s="137">
        <v>202.5</v>
      </c>
      <c r="D7" s="8">
        <v>159</v>
      </c>
      <c r="E7" s="8">
        <v>472.4</v>
      </c>
      <c r="F7" s="8">
        <v>384.6</v>
      </c>
      <c r="G7" s="8">
        <v>196</v>
      </c>
      <c r="H7" s="8">
        <v>122.3</v>
      </c>
      <c r="I7" s="8">
        <v>9.9</v>
      </c>
      <c r="J7" s="8">
        <v>12.9</v>
      </c>
      <c r="K7" s="9">
        <v>87.3</v>
      </c>
      <c r="L7" s="8">
        <v>229.1</v>
      </c>
      <c r="M7" s="8">
        <v>224.3</v>
      </c>
      <c r="N7" s="8">
        <v>19.8</v>
      </c>
      <c r="O7" s="8">
        <v>19.7</v>
      </c>
      <c r="P7" s="8">
        <v>27.4</v>
      </c>
      <c r="Q7" s="9"/>
      <c r="R7" s="137">
        <v>205.2</v>
      </c>
      <c r="S7" s="8">
        <v>50.4</v>
      </c>
      <c r="T7" s="8">
        <v>171.1</v>
      </c>
      <c r="U7" s="9">
        <v>115.3</v>
      </c>
      <c r="W7" s="156" t="s">
        <v>121</v>
      </c>
      <c r="X7" s="157">
        <v>5.6719999999999997</v>
      </c>
      <c r="Y7" s="157">
        <v>3.9710000000000001</v>
      </c>
      <c r="Z7" s="158">
        <v>23.05</v>
      </c>
    </row>
    <row r="8" spans="1:26" ht="14.25" x14ac:dyDescent="0.45">
      <c r="A8" s="24" t="s">
        <v>122</v>
      </c>
      <c r="B8" s="8">
        <v>0</v>
      </c>
      <c r="C8" s="137"/>
      <c r="D8" s="8"/>
      <c r="E8" s="8"/>
      <c r="F8" s="8"/>
      <c r="G8" s="8"/>
      <c r="H8" s="8"/>
      <c r="I8" s="8"/>
      <c r="J8" s="8"/>
      <c r="K8" s="9"/>
      <c r="L8" s="8"/>
      <c r="M8" s="8"/>
      <c r="N8" s="8"/>
      <c r="O8" s="8"/>
      <c r="P8" s="8"/>
      <c r="Q8" s="9"/>
      <c r="R8" s="137"/>
      <c r="S8" s="8"/>
      <c r="T8" s="8"/>
      <c r="U8" s="9"/>
      <c r="W8" s="8"/>
      <c r="X8" s="8"/>
    </row>
    <row r="9" spans="1:26" ht="14.65" thickBot="1" x14ac:dyDescent="0.5">
      <c r="A9" s="24"/>
      <c r="B9" s="8">
        <v>1</v>
      </c>
      <c r="C9" s="137">
        <v>165.5</v>
      </c>
      <c r="D9" s="8">
        <v>268.60000000000002</v>
      </c>
      <c r="E9" s="8">
        <v>636.5</v>
      </c>
      <c r="F9" s="8">
        <v>433.7</v>
      </c>
      <c r="G9" s="8">
        <v>323.5</v>
      </c>
      <c r="H9" s="8">
        <v>184.6</v>
      </c>
      <c r="I9" s="8">
        <v>18</v>
      </c>
      <c r="J9" s="8">
        <v>37</v>
      </c>
      <c r="K9" s="9">
        <v>158.1</v>
      </c>
      <c r="L9" s="8">
        <v>278.39999999999998</v>
      </c>
      <c r="M9" s="8">
        <v>249</v>
      </c>
      <c r="N9" s="8">
        <v>46.4</v>
      </c>
      <c r="O9" s="8">
        <v>31.5</v>
      </c>
      <c r="P9" s="8">
        <v>29.7</v>
      </c>
      <c r="Q9" s="9"/>
      <c r="R9" s="137">
        <v>300.8</v>
      </c>
      <c r="S9" s="8">
        <v>72.900000000000006</v>
      </c>
      <c r="T9" s="8">
        <v>245.1</v>
      </c>
      <c r="U9" s="9">
        <v>148.80000000000001</v>
      </c>
      <c r="W9" s="8"/>
      <c r="X9" s="8"/>
    </row>
    <row r="10" spans="1:26" ht="14.25" x14ac:dyDescent="0.45">
      <c r="A10" s="24"/>
      <c r="B10" s="8">
        <v>3</v>
      </c>
      <c r="C10" s="137">
        <v>223.8</v>
      </c>
      <c r="D10" s="8">
        <v>279.3</v>
      </c>
      <c r="E10" s="8">
        <v>1001</v>
      </c>
      <c r="F10" s="8">
        <v>585.20000000000005</v>
      </c>
      <c r="G10" s="8">
        <v>576.4</v>
      </c>
      <c r="H10" s="8">
        <v>254.6</v>
      </c>
      <c r="I10" s="8">
        <v>17.100000000000001</v>
      </c>
      <c r="J10" s="8">
        <v>129.6</v>
      </c>
      <c r="K10" s="9">
        <v>299.89999999999998</v>
      </c>
      <c r="L10" s="8">
        <v>433.2</v>
      </c>
      <c r="M10" s="8">
        <v>529.9</v>
      </c>
      <c r="N10" s="8">
        <v>64.099999999999994</v>
      </c>
      <c r="O10" s="8">
        <v>21.5</v>
      </c>
      <c r="P10" s="8">
        <v>29.7</v>
      </c>
      <c r="Q10" s="9"/>
      <c r="R10" s="137">
        <v>371.7</v>
      </c>
      <c r="S10" s="8">
        <v>54</v>
      </c>
      <c r="T10" s="8">
        <v>371.2</v>
      </c>
      <c r="U10" s="9">
        <v>243.6</v>
      </c>
      <c r="W10" s="17" t="s">
        <v>159</v>
      </c>
      <c r="X10" s="146"/>
    </row>
    <row r="11" spans="1:26" ht="14.25" x14ac:dyDescent="0.45">
      <c r="A11" s="24"/>
      <c r="B11" s="8">
        <v>5</v>
      </c>
      <c r="C11" s="137">
        <v>260.10000000000002</v>
      </c>
      <c r="D11" s="8">
        <v>311.89999999999998</v>
      </c>
      <c r="E11" s="111"/>
      <c r="F11" s="8">
        <v>575.1</v>
      </c>
      <c r="G11" s="8">
        <v>1062.0999999999999</v>
      </c>
      <c r="H11" s="8">
        <v>320.3</v>
      </c>
      <c r="I11" s="8">
        <v>23.9</v>
      </c>
      <c r="J11" s="8">
        <v>190.4</v>
      </c>
      <c r="K11" s="9">
        <v>281.60000000000002</v>
      </c>
      <c r="L11" s="8">
        <v>458.4</v>
      </c>
      <c r="M11" s="8">
        <v>665.9</v>
      </c>
      <c r="N11" s="8">
        <v>76.3</v>
      </c>
      <c r="O11" s="8">
        <v>45.9</v>
      </c>
      <c r="P11" s="8">
        <v>28.7</v>
      </c>
      <c r="Q11" s="9"/>
      <c r="R11" s="137">
        <v>615.29999999999995</v>
      </c>
      <c r="S11" s="8">
        <v>93.6</v>
      </c>
      <c r="T11" s="8">
        <v>420.3</v>
      </c>
      <c r="U11" s="9">
        <v>289.7</v>
      </c>
      <c r="W11" s="7"/>
      <c r="X11" s="9"/>
    </row>
    <row r="12" spans="1:26" ht="14.25" x14ac:dyDescent="0.45">
      <c r="A12" s="24"/>
      <c r="B12" s="8">
        <v>7</v>
      </c>
      <c r="C12" s="137">
        <v>356.3</v>
      </c>
      <c r="D12" s="8">
        <v>410.4</v>
      </c>
      <c r="E12" s="111"/>
      <c r="F12" s="8">
        <v>1083.3</v>
      </c>
      <c r="G12" s="111"/>
      <c r="H12" s="8">
        <v>441</v>
      </c>
      <c r="I12" s="8">
        <v>34.5</v>
      </c>
      <c r="J12" s="8">
        <v>239.8</v>
      </c>
      <c r="K12" s="9">
        <v>528.20000000000005</v>
      </c>
      <c r="L12" s="8">
        <v>522.20000000000005</v>
      </c>
      <c r="M12" s="8">
        <v>955.4</v>
      </c>
      <c r="N12" s="8">
        <v>219.7</v>
      </c>
      <c r="O12" s="8">
        <v>48.7</v>
      </c>
      <c r="P12" s="8">
        <v>33.5</v>
      </c>
      <c r="Q12" s="9"/>
      <c r="R12" s="137">
        <v>796.5</v>
      </c>
      <c r="S12" s="8">
        <v>185.9</v>
      </c>
      <c r="T12" s="8">
        <v>558.4</v>
      </c>
      <c r="U12" s="9">
        <v>412.5</v>
      </c>
      <c r="W12" s="7" t="s">
        <v>160</v>
      </c>
      <c r="X12" s="9"/>
    </row>
    <row r="13" spans="1:26" ht="14.25" x14ac:dyDescent="0.45">
      <c r="A13" s="24"/>
      <c r="B13" s="8">
        <v>9</v>
      </c>
      <c r="C13" s="137">
        <v>374</v>
      </c>
      <c r="D13" s="8">
        <v>317.7</v>
      </c>
      <c r="E13" s="8"/>
      <c r="F13" s="111"/>
      <c r="G13" s="8"/>
      <c r="H13" s="8">
        <v>491.8</v>
      </c>
      <c r="I13" s="8">
        <v>32.700000000000003</v>
      </c>
      <c r="J13" s="8">
        <v>344.4</v>
      </c>
      <c r="K13" s="9">
        <v>522.20000000000005</v>
      </c>
      <c r="L13" s="8">
        <v>629.20000000000005</v>
      </c>
      <c r="M13" s="8">
        <v>1171.3</v>
      </c>
      <c r="N13" s="8">
        <v>292.39999999999998</v>
      </c>
      <c r="O13" s="8">
        <v>34.5</v>
      </c>
      <c r="P13" s="8">
        <v>57.4</v>
      </c>
      <c r="Q13" s="9"/>
      <c r="R13" s="137">
        <v>1261.3</v>
      </c>
      <c r="S13" s="8">
        <v>174.9</v>
      </c>
      <c r="T13" s="8">
        <v>681.4</v>
      </c>
      <c r="U13" s="9">
        <v>568.6</v>
      </c>
      <c r="W13" s="7" t="s">
        <v>161</v>
      </c>
      <c r="X13" s="9">
        <v>4.2450000000000001</v>
      </c>
    </row>
    <row r="14" spans="1:26" ht="14.25" x14ac:dyDescent="0.45">
      <c r="A14" s="24"/>
      <c r="B14" s="8">
        <v>11</v>
      </c>
      <c r="C14" s="137">
        <v>367.4</v>
      </c>
      <c r="D14" s="8">
        <v>329.1</v>
      </c>
      <c r="E14" s="8"/>
      <c r="F14" s="8"/>
      <c r="G14" s="8"/>
      <c r="H14" s="8">
        <v>785</v>
      </c>
      <c r="I14" s="8">
        <v>55.3</v>
      </c>
      <c r="J14" s="8">
        <v>288</v>
      </c>
      <c r="K14" s="9">
        <v>590</v>
      </c>
      <c r="L14" s="8">
        <v>555.1</v>
      </c>
      <c r="M14" s="8"/>
      <c r="N14" s="8">
        <v>244.7</v>
      </c>
      <c r="O14" s="8">
        <v>41.5</v>
      </c>
      <c r="P14" s="8">
        <v>30.4</v>
      </c>
      <c r="Q14" s="9"/>
      <c r="R14" s="137"/>
      <c r="S14" s="8">
        <v>292.39999999999998</v>
      </c>
      <c r="T14" s="8">
        <v>777.9</v>
      </c>
      <c r="U14" s="9">
        <v>675</v>
      </c>
      <c r="W14" s="7" t="s">
        <v>162</v>
      </c>
      <c r="X14" s="9">
        <v>1</v>
      </c>
    </row>
    <row r="15" spans="1:26" ht="14.25" x14ac:dyDescent="0.45">
      <c r="A15" s="24"/>
      <c r="B15" s="8">
        <v>13</v>
      </c>
      <c r="C15" s="137">
        <v>483.2</v>
      </c>
      <c r="D15" s="8">
        <v>413.7</v>
      </c>
      <c r="E15" s="8"/>
      <c r="F15" s="8"/>
      <c r="G15" s="8"/>
      <c r="H15" s="8">
        <v>1239.0999999999999</v>
      </c>
      <c r="I15" s="8">
        <v>43.7</v>
      </c>
      <c r="J15" s="8">
        <v>721.3</v>
      </c>
      <c r="K15" s="9">
        <v>1054.2</v>
      </c>
      <c r="L15" s="8">
        <v>514.4</v>
      </c>
      <c r="M15" s="8"/>
      <c r="N15" s="8">
        <v>202.4</v>
      </c>
      <c r="O15" s="8">
        <v>48.7</v>
      </c>
      <c r="P15" s="8">
        <v>41.2</v>
      </c>
      <c r="Q15" s="9"/>
      <c r="R15" s="137"/>
      <c r="S15" s="8">
        <v>379.7</v>
      </c>
      <c r="T15" s="8">
        <v>1097.7</v>
      </c>
      <c r="U15" s="9">
        <v>1011.7</v>
      </c>
      <c r="W15" s="7" t="s">
        <v>21</v>
      </c>
      <c r="X15" s="9">
        <v>3.9399999999999998E-2</v>
      </c>
    </row>
    <row r="16" spans="1:26" ht="14.25" x14ac:dyDescent="0.45">
      <c r="A16" s="24"/>
      <c r="B16" s="8">
        <v>16</v>
      </c>
      <c r="C16" s="137">
        <v>778.5</v>
      </c>
      <c r="D16" s="8">
        <v>1005.1</v>
      </c>
      <c r="E16" s="8"/>
      <c r="F16" s="8"/>
      <c r="G16" s="8"/>
      <c r="H16" s="8"/>
      <c r="I16" s="8">
        <v>28.2</v>
      </c>
      <c r="J16" s="8">
        <v>2097.6999999999998</v>
      </c>
      <c r="K16" s="9"/>
      <c r="L16" s="8">
        <v>701</v>
      </c>
      <c r="M16" s="8"/>
      <c r="N16" s="8">
        <v>421.6</v>
      </c>
      <c r="O16" s="8">
        <v>32.5</v>
      </c>
      <c r="P16" s="8">
        <v>83.1</v>
      </c>
      <c r="Q16" s="9"/>
      <c r="R16" s="137"/>
      <c r="S16" s="8">
        <v>1154.0999999999999</v>
      </c>
      <c r="T16" s="8"/>
      <c r="U16" s="9"/>
      <c r="W16" s="7" t="s">
        <v>24</v>
      </c>
      <c r="X16" s="9" t="s">
        <v>71</v>
      </c>
    </row>
    <row r="17" spans="1:26" ht="14.25" x14ac:dyDescent="0.45">
      <c r="A17" s="24"/>
      <c r="B17" s="8">
        <v>19</v>
      </c>
      <c r="C17" s="137"/>
      <c r="D17" s="8"/>
      <c r="E17" s="8"/>
      <c r="F17" s="8"/>
      <c r="G17" s="8"/>
      <c r="H17" s="8"/>
      <c r="I17" s="8">
        <v>65.7</v>
      </c>
      <c r="J17" s="8"/>
      <c r="K17" s="9"/>
      <c r="L17" s="8"/>
      <c r="M17" s="8"/>
      <c r="N17" s="8">
        <v>705.5</v>
      </c>
      <c r="O17" s="8">
        <v>25.9</v>
      </c>
      <c r="P17" s="8">
        <v>26.7</v>
      </c>
      <c r="Q17" s="9"/>
      <c r="R17" s="159"/>
      <c r="S17" s="8"/>
      <c r="T17" s="8"/>
      <c r="U17" s="9"/>
      <c r="V17" s="8"/>
      <c r="W17" s="7" t="s">
        <v>163</v>
      </c>
      <c r="X17" s="9" t="s">
        <v>27</v>
      </c>
    </row>
    <row r="18" spans="1:26" ht="14.25" x14ac:dyDescent="0.45">
      <c r="A18" s="24"/>
      <c r="B18" s="8">
        <v>21</v>
      </c>
      <c r="C18" s="137"/>
      <c r="D18" s="8"/>
      <c r="E18" s="8"/>
      <c r="F18" s="8"/>
      <c r="G18" s="8"/>
      <c r="H18" s="8"/>
      <c r="I18" s="8">
        <v>95.6</v>
      </c>
      <c r="J18" s="8"/>
      <c r="K18" s="9"/>
      <c r="L18" s="8"/>
      <c r="M18" s="8"/>
      <c r="N18" s="8">
        <v>767.1</v>
      </c>
      <c r="O18" s="8">
        <v>55</v>
      </c>
      <c r="P18" s="8">
        <v>109.8</v>
      </c>
      <c r="Q18" s="9"/>
      <c r="R18" s="159"/>
      <c r="S18" s="8"/>
      <c r="T18" s="8"/>
      <c r="U18" s="9"/>
      <c r="V18" s="8"/>
      <c r="W18" s="7"/>
      <c r="X18" s="9"/>
    </row>
    <row r="19" spans="1:26" ht="14.25" x14ac:dyDescent="0.45">
      <c r="A19" s="24"/>
      <c r="B19" s="8">
        <v>23</v>
      </c>
      <c r="C19" s="137"/>
      <c r="D19" s="8"/>
      <c r="E19" s="8"/>
      <c r="F19" s="8"/>
      <c r="G19" s="8"/>
      <c r="H19" s="8"/>
      <c r="I19" s="8">
        <v>247.5</v>
      </c>
      <c r="J19" s="8"/>
      <c r="K19" s="9"/>
      <c r="L19" s="8"/>
      <c r="M19" s="8"/>
      <c r="N19" s="8">
        <v>1137.8</v>
      </c>
      <c r="O19" s="8">
        <v>53</v>
      </c>
      <c r="P19" s="8">
        <v>81.599999999999994</v>
      </c>
      <c r="Q19" s="9"/>
      <c r="R19" s="137"/>
      <c r="S19" s="8"/>
      <c r="T19" s="8"/>
      <c r="U19" s="9"/>
      <c r="V19" s="8"/>
      <c r="W19" s="7" t="s">
        <v>164</v>
      </c>
      <c r="X19" s="9"/>
    </row>
    <row r="20" spans="1:26" ht="14.25" x14ac:dyDescent="0.45">
      <c r="A20" s="24"/>
      <c r="B20" s="8">
        <v>26</v>
      </c>
      <c r="C20" s="137"/>
      <c r="D20" s="8"/>
      <c r="E20" s="8"/>
      <c r="F20" s="8"/>
      <c r="G20" s="8"/>
      <c r="H20" s="8"/>
      <c r="I20" s="8">
        <v>231</v>
      </c>
      <c r="J20" s="8"/>
      <c r="K20" s="9"/>
      <c r="L20" s="8"/>
      <c r="M20" s="8"/>
      <c r="N20" s="8"/>
      <c r="O20" s="8">
        <v>22.1</v>
      </c>
      <c r="P20" s="8">
        <v>70.8</v>
      </c>
      <c r="Q20" s="9"/>
      <c r="R20" s="137"/>
      <c r="S20" s="8"/>
      <c r="T20" s="8"/>
      <c r="U20" s="9"/>
      <c r="V20" s="8"/>
      <c r="W20" s="7" t="s">
        <v>161</v>
      </c>
      <c r="X20" s="9">
        <v>3.2989999999999999</v>
      </c>
    </row>
    <row r="21" spans="1:26" ht="14.25" x14ac:dyDescent="0.45">
      <c r="A21" s="24"/>
      <c r="B21" s="8">
        <v>28</v>
      </c>
      <c r="C21" s="137"/>
      <c r="D21" s="8"/>
      <c r="E21" s="8"/>
      <c r="F21" s="8"/>
      <c r="G21" s="8"/>
      <c r="H21" s="8"/>
      <c r="I21" s="160">
        <v>257.10000000000002</v>
      </c>
      <c r="J21" s="8"/>
      <c r="K21" s="9"/>
      <c r="L21" s="8"/>
      <c r="M21" s="8"/>
      <c r="N21" s="8"/>
      <c r="O21" s="8">
        <v>63.4</v>
      </c>
      <c r="P21" s="8">
        <v>71.7</v>
      </c>
      <c r="Q21" s="9"/>
      <c r="R21" s="137"/>
      <c r="S21" s="8"/>
      <c r="T21" s="8"/>
      <c r="U21" s="9"/>
      <c r="V21" s="8"/>
      <c r="W21" s="7" t="s">
        <v>162</v>
      </c>
      <c r="X21" s="9">
        <v>1</v>
      </c>
    </row>
    <row r="22" spans="1:26" ht="14.25" x14ac:dyDescent="0.45">
      <c r="A22" s="24"/>
      <c r="B22" s="8">
        <v>30</v>
      </c>
      <c r="C22" s="137"/>
      <c r="D22" s="8"/>
      <c r="E22" s="8"/>
      <c r="F22" s="8"/>
      <c r="G22" s="8"/>
      <c r="H22" s="8"/>
      <c r="I22" s="160">
        <v>427.4</v>
      </c>
      <c r="J22" s="8"/>
      <c r="K22" s="9"/>
      <c r="L22" s="8"/>
      <c r="M22" s="8"/>
      <c r="N22" s="8"/>
      <c r="O22" s="8">
        <v>58.7</v>
      </c>
      <c r="P22" s="8">
        <v>54.1</v>
      </c>
      <c r="Q22" s="9"/>
      <c r="R22" s="137"/>
      <c r="S22" s="8"/>
      <c r="T22" s="8"/>
      <c r="U22" s="9"/>
      <c r="V22" s="8"/>
      <c r="W22" s="7" t="s">
        <v>21</v>
      </c>
      <c r="X22" s="9">
        <v>6.93E-2</v>
      </c>
    </row>
    <row r="23" spans="1:26" ht="14.25" x14ac:dyDescent="0.45">
      <c r="A23" s="24"/>
      <c r="B23" s="8">
        <v>33</v>
      </c>
      <c r="C23" s="137"/>
      <c r="D23" s="8"/>
      <c r="E23" s="8"/>
      <c r="F23" s="8"/>
      <c r="G23" s="8"/>
      <c r="H23" s="8"/>
      <c r="I23" s="8">
        <v>380.7</v>
      </c>
      <c r="J23" s="8"/>
      <c r="K23" s="9"/>
      <c r="L23" s="8"/>
      <c r="M23" s="8"/>
      <c r="N23" s="8"/>
      <c r="O23" s="8">
        <v>56.1</v>
      </c>
      <c r="P23" s="8">
        <v>33.200000000000003</v>
      </c>
      <c r="Q23" s="9"/>
      <c r="R23" s="137"/>
      <c r="S23" s="8"/>
      <c r="T23" s="8"/>
      <c r="U23" s="9"/>
      <c r="W23" s="7" t="s">
        <v>24</v>
      </c>
      <c r="X23" s="9" t="s">
        <v>74</v>
      </c>
    </row>
    <row r="24" spans="1:26" ht="14.25" x14ac:dyDescent="0.45">
      <c r="A24" s="24"/>
      <c r="B24" s="8">
        <v>35</v>
      </c>
      <c r="C24" s="137"/>
      <c r="D24" s="8"/>
      <c r="E24" s="8"/>
      <c r="F24" s="8"/>
      <c r="G24" s="8"/>
      <c r="H24" s="8"/>
      <c r="I24" s="8">
        <v>510.3</v>
      </c>
      <c r="J24" s="8"/>
      <c r="K24" s="9"/>
      <c r="L24" s="8"/>
      <c r="M24" s="8"/>
      <c r="N24" s="8"/>
      <c r="O24" s="8">
        <v>64.5</v>
      </c>
      <c r="P24" s="8">
        <v>33.200000000000003</v>
      </c>
      <c r="Q24" s="9"/>
      <c r="R24" s="137"/>
      <c r="S24" s="8"/>
      <c r="T24" s="8"/>
      <c r="U24" s="9"/>
      <c r="W24" s="7" t="s">
        <v>163</v>
      </c>
      <c r="X24" s="9" t="s">
        <v>23</v>
      </c>
    </row>
    <row r="25" spans="1:26" ht="14.25" x14ac:dyDescent="0.45">
      <c r="A25" s="24"/>
      <c r="B25" s="8">
        <v>37</v>
      </c>
      <c r="C25" s="26"/>
      <c r="D25"/>
      <c r="E25"/>
      <c r="F25"/>
      <c r="G25"/>
      <c r="H25"/>
      <c r="I25" s="8">
        <v>583</v>
      </c>
      <c r="J25" s="8"/>
      <c r="K25" s="9"/>
      <c r="L25" s="137"/>
      <c r="M25" s="8"/>
      <c r="N25" s="8"/>
      <c r="O25" s="8">
        <v>64.5</v>
      </c>
      <c r="P25" s="8">
        <v>33.200000000000003</v>
      </c>
      <c r="Q25" s="9"/>
      <c r="R25" s="137"/>
      <c r="S25" s="8"/>
      <c r="T25" s="8"/>
      <c r="U25" s="9"/>
      <c r="W25" s="7"/>
      <c r="X25" s="9"/>
      <c r="Y25" s="5"/>
      <c r="Z25" s="5"/>
    </row>
    <row r="26" spans="1:26" ht="14.65" thickBot="1" x14ac:dyDescent="0.5">
      <c r="A26" s="24"/>
      <c r="B26" s="8">
        <v>40</v>
      </c>
      <c r="C26" s="137"/>
      <c r="D26" s="8"/>
      <c r="E26" s="8"/>
      <c r="F26" s="8"/>
      <c r="G26" s="8"/>
      <c r="H26" s="8"/>
      <c r="I26" s="8">
        <v>870</v>
      </c>
      <c r="J26" s="8"/>
      <c r="K26" s="9"/>
      <c r="L26" s="137"/>
      <c r="M26" s="8"/>
      <c r="N26" s="8"/>
      <c r="O26" s="8">
        <v>44.1</v>
      </c>
      <c r="P26" s="8">
        <v>0</v>
      </c>
      <c r="Q26" s="9"/>
      <c r="R26" s="137"/>
      <c r="S26" s="8"/>
      <c r="T26" s="8"/>
      <c r="U26" s="9"/>
      <c r="W26" s="7" t="s">
        <v>165</v>
      </c>
      <c r="X26" s="9"/>
      <c r="Y26" s="8"/>
      <c r="Z26" s="8"/>
    </row>
    <row r="27" spans="1:26" ht="14.65" thickBot="1" x14ac:dyDescent="0.5">
      <c r="A27" s="5"/>
      <c r="B27" s="5"/>
      <c r="C27" s="161" t="s">
        <v>94</v>
      </c>
      <c r="D27" s="162"/>
      <c r="E27" s="162"/>
      <c r="F27" s="162"/>
      <c r="G27" s="162"/>
      <c r="H27" s="162"/>
      <c r="I27" s="162"/>
      <c r="J27" s="162"/>
      <c r="K27" s="163"/>
      <c r="L27" s="161" t="s">
        <v>155</v>
      </c>
      <c r="M27" s="162"/>
      <c r="N27" s="162"/>
      <c r="O27" s="162"/>
      <c r="P27" s="162"/>
      <c r="Q27" s="163"/>
      <c r="R27" s="161" t="s">
        <v>95</v>
      </c>
      <c r="S27" s="162"/>
      <c r="T27" s="162"/>
      <c r="U27" s="163"/>
      <c r="W27" s="7" t="s">
        <v>166</v>
      </c>
      <c r="X27" s="9">
        <v>11</v>
      </c>
      <c r="Y27" s="8"/>
      <c r="Z27" s="8"/>
    </row>
    <row r="28" spans="1:26" ht="18" thickBot="1" x14ac:dyDescent="0.55000000000000004">
      <c r="A28" s="356" t="s">
        <v>123</v>
      </c>
      <c r="B28" s="356"/>
      <c r="C28" s="356"/>
      <c r="D28" s="356"/>
      <c r="E28" s="356"/>
      <c r="F28" s="356"/>
      <c r="G28" s="356"/>
      <c r="H28" s="356"/>
      <c r="I28" s="356"/>
      <c r="J28" s="356"/>
      <c r="K28" s="356"/>
      <c r="L28" s="356"/>
      <c r="M28" s="356"/>
      <c r="N28" s="356"/>
      <c r="O28" s="356"/>
      <c r="P28" s="356"/>
      <c r="Q28" s="356"/>
      <c r="R28" s="356"/>
      <c r="S28" s="356"/>
      <c r="T28" s="356"/>
      <c r="U28" s="356"/>
      <c r="W28" s="7" t="s">
        <v>167</v>
      </c>
      <c r="X28" s="9">
        <v>18</v>
      </c>
      <c r="Y28" s="8"/>
      <c r="Z28" s="8"/>
    </row>
    <row r="29" spans="1:26" ht="14.25" x14ac:dyDescent="0.45">
      <c r="A29" s="164"/>
      <c r="B29" s="165" t="s">
        <v>124</v>
      </c>
      <c r="C29" s="166">
        <v>15</v>
      </c>
      <c r="D29" s="166">
        <v>14</v>
      </c>
      <c r="E29" s="166">
        <v>1</v>
      </c>
      <c r="F29" s="166">
        <v>5</v>
      </c>
      <c r="G29" s="166">
        <v>3</v>
      </c>
      <c r="H29" s="166">
        <v>10</v>
      </c>
      <c r="I29" s="166">
        <v>38</v>
      </c>
      <c r="J29" s="166">
        <v>12</v>
      </c>
      <c r="K29" s="166">
        <v>11</v>
      </c>
      <c r="L29" s="166">
        <v>16</v>
      </c>
      <c r="M29" s="166">
        <v>5</v>
      </c>
      <c r="N29" s="166">
        <v>18</v>
      </c>
      <c r="O29" s="166">
        <v>33</v>
      </c>
      <c r="P29" s="166">
        <v>33</v>
      </c>
      <c r="Q29" s="166"/>
      <c r="R29" s="166">
        <v>6</v>
      </c>
      <c r="S29" s="166">
        <v>14</v>
      </c>
      <c r="T29" s="166">
        <v>9</v>
      </c>
      <c r="U29" s="167">
        <v>11</v>
      </c>
      <c r="W29" s="7" t="s">
        <v>168</v>
      </c>
      <c r="X29" s="9">
        <v>0.61109999999999998</v>
      </c>
      <c r="Y29" s="8"/>
      <c r="Z29" s="8"/>
    </row>
    <row r="30" spans="1:26" ht="14.25" x14ac:dyDescent="0.45">
      <c r="A30"/>
      <c r="B30" s="26" t="s">
        <v>125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0</v>
      </c>
      <c r="P30">
        <v>0</v>
      </c>
      <c r="Q30"/>
      <c r="R30"/>
      <c r="S30"/>
      <c r="U30" s="20"/>
      <c r="W30" s="7" t="s">
        <v>169</v>
      </c>
      <c r="X30" s="9" t="s">
        <v>170</v>
      </c>
      <c r="Y30" s="8"/>
      <c r="Z30" s="8"/>
    </row>
    <row r="31" spans="1:26" ht="14.25" x14ac:dyDescent="0.45">
      <c r="A31"/>
      <c r="B31" s="26" t="s">
        <v>118</v>
      </c>
      <c r="C31"/>
      <c r="D31"/>
      <c r="E31"/>
      <c r="F31"/>
      <c r="G31"/>
      <c r="H31"/>
      <c r="I31"/>
      <c r="J31"/>
      <c r="K31"/>
      <c r="L31">
        <v>1</v>
      </c>
      <c r="M31">
        <v>1</v>
      </c>
      <c r="N31">
        <v>1</v>
      </c>
      <c r="O31">
        <v>0</v>
      </c>
      <c r="P31">
        <v>0</v>
      </c>
      <c r="Q31"/>
      <c r="R31"/>
      <c r="S31"/>
      <c r="U31" s="20"/>
      <c r="W31" s="7"/>
      <c r="X31" s="9"/>
      <c r="Y31" s="8"/>
      <c r="Z31" s="8"/>
    </row>
    <row r="32" spans="1:26" ht="14.65" thickBot="1" x14ac:dyDescent="0.5">
      <c r="A32"/>
      <c r="B32" s="28" t="s">
        <v>117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>
        <v>1</v>
      </c>
      <c r="S32" s="27">
        <v>1</v>
      </c>
      <c r="T32" s="27">
        <v>1</v>
      </c>
      <c r="U32" s="23">
        <v>1</v>
      </c>
      <c r="W32" s="7" t="s">
        <v>171</v>
      </c>
      <c r="X32" s="9" t="s">
        <v>172</v>
      </c>
      <c r="Y32" s="8"/>
      <c r="Z32" s="8"/>
    </row>
    <row r="33" spans="1:26" ht="14.25" x14ac:dyDescent="0.4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W33" s="7" t="s">
        <v>168</v>
      </c>
      <c r="X33" s="9">
        <v>3.5190000000000001</v>
      </c>
      <c r="Y33" s="8"/>
      <c r="Z33" s="8"/>
    </row>
    <row r="34" spans="1:26" ht="18" thickBot="1" x14ac:dyDescent="0.55000000000000004">
      <c r="A34" s="357" t="s">
        <v>126</v>
      </c>
      <c r="B34" s="357"/>
      <c r="C34" s="357"/>
      <c r="D34" s="357"/>
      <c r="E34" s="357"/>
      <c r="F34" s="357"/>
      <c r="G34" s="357"/>
      <c r="H34" s="357"/>
      <c r="I34" s="357"/>
      <c r="J34" s="357"/>
      <c r="K34" s="357"/>
      <c r="L34" s="357"/>
      <c r="M34" s="357"/>
      <c r="N34" s="357"/>
      <c r="O34" s="357"/>
      <c r="P34" s="357"/>
      <c r="Q34" s="357"/>
      <c r="R34" s="357"/>
      <c r="S34"/>
      <c r="W34" s="21" t="s">
        <v>169</v>
      </c>
      <c r="X34" s="98" t="s">
        <v>173</v>
      </c>
      <c r="Y34" s="8"/>
      <c r="Z34" s="8"/>
    </row>
    <row r="35" spans="1:26" ht="58.9" thickBot="1" x14ac:dyDescent="0.5">
      <c r="A35" s="168"/>
      <c r="B35" s="168" t="s">
        <v>127</v>
      </c>
      <c r="C35" s="168" t="s">
        <v>128</v>
      </c>
      <c r="D35" s="168" t="s">
        <v>129</v>
      </c>
      <c r="E35" s="168" t="s">
        <v>130</v>
      </c>
      <c r="F35" s="168" t="s">
        <v>131</v>
      </c>
      <c r="G35" s="168" t="s">
        <v>132</v>
      </c>
      <c r="H35" s="168" t="s">
        <v>133</v>
      </c>
      <c r="I35" s="168" t="s">
        <v>134</v>
      </c>
      <c r="J35" s="168" t="s">
        <v>135</v>
      </c>
      <c r="K35" s="168" t="s">
        <v>136</v>
      </c>
      <c r="L35" s="168"/>
      <c r="M35" s="168" t="s">
        <v>137</v>
      </c>
      <c r="N35" s="168" t="s">
        <v>138</v>
      </c>
      <c r="O35" s="168" t="s">
        <v>139</v>
      </c>
      <c r="P35" s="168"/>
      <c r="Q35" s="168" t="s">
        <v>140</v>
      </c>
      <c r="R35" s="168" t="s">
        <v>141</v>
      </c>
      <c r="S35"/>
      <c r="W35" s="24"/>
      <c r="X35" s="8"/>
      <c r="Y35" s="8"/>
      <c r="Z35" s="8"/>
    </row>
    <row r="36" spans="1:26" x14ac:dyDescent="0.45">
      <c r="A36" s="169" t="s">
        <v>142</v>
      </c>
      <c r="B36" s="169">
        <v>1</v>
      </c>
      <c r="C36" s="169">
        <v>0</v>
      </c>
      <c r="D36" s="170" t="s">
        <v>31</v>
      </c>
      <c r="E36" s="171">
        <v>44621</v>
      </c>
      <c r="F36" s="172">
        <f t="shared" ref="F36:F99" si="0">(E36-44572)/7</f>
        <v>7</v>
      </c>
      <c r="G36" s="173">
        <f t="shared" ref="G36:G99" si="1">E36-44621</f>
        <v>0</v>
      </c>
      <c r="H36" s="173">
        <f t="shared" ref="H36:H99" si="2">E36-44643</f>
        <v>-22</v>
      </c>
      <c r="I36" s="185"/>
      <c r="J36" s="169">
        <v>524677</v>
      </c>
      <c r="K36" s="169">
        <v>218780</v>
      </c>
      <c r="L36" s="175"/>
      <c r="M36" s="176"/>
      <c r="N36" s="177">
        <v>0</v>
      </c>
      <c r="O36" s="177">
        <v>0</v>
      </c>
      <c r="P36" s="178"/>
      <c r="Q36" s="179" t="str">
        <f t="shared" ref="Q36:Q99" si="3">IF(M36="","",((M36/L36)-1)*100)</f>
        <v/>
      </c>
      <c r="R36" s="180">
        <f t="shared" ref="R36:R99" si="4">IF(N36="","",N36*O36*O36/2)</f>
        <v>0</v>
      </c>
      <c r="S36"/>
      <c r="W36" s="24" t="s">
        <v>174</v>
      </c>
      <c r="X36" s="8" t="s">
        <v>172</v>
      </c>
      <c r="Y36" s="8"/>
      <c r="Z36" s="8"/>
    </row>
    <row r="37" spans="1:26" x14ac:dyDescent="0.45">
      <c r="A37" s="169" t="s">
        <v>105</v>
      </c>
      <c r="B37" s="169">
        <v>2</v>
      </c>
      <c r="C37" s="169">
        <v>1</v>
      </c>
      <c r="D37" s="170" t="s">
        <v>31</v>
      </c>
      <c r="E37" s="171">
        <v>44621</v>
      </c>
      <c r="F37" s="172">
        <f t="shared" si="0"/>
        <v>7</v>
      </c>
      <c r="G37" s="173">
        <f t="shared" si="1"/>
        <v>0</v>
      </c>
      <c r="H37" s="173">
        <f t="shared" si="2"/>
        <v>-22</v>
      </c>
      <c r="I37" s="174"/>
      <c r="J37" s="169">
        <v>524678</v>
      </c>
      <c r="K37" s="169">
        <v>218780</v>
      </c>
      <c r="L37" s="175"/>
      <c r="M37" s="176"/>
      <c r="N37" s="177">
        <v>0</v>
      </c>
      <c r="O37" s="177">
        <v>0</v>
      </c>
      <c r="P37" s="178"/>
      <c r="Q37" s="179" t="str">
        <f t="shared" si="3"/>
        <v/>
      </c>
      <c r="R37" s="180">
        <f t="shared" si="4"/>
        <v>0</v>
      </c>
      <c r="S37"/>
      <c r="W37" s="24" t="s">
        <v>168</v>
      </c>
      <c r="X37" s="8">
        <v>3.399</v>
      </c>
      <c r="Y37" s="8"/>
      <c r="Z37" s="8"/>
    </row>
    <row r="38" spans="1:26" x14ac:dyDescent="0.45">
      <c r="A38" s="169" t="s">
        <v>96</v>
      </c>
      <c r="B38" s="169">
        <v>3</v>
      </c>
      <c r="C38" s="169">
        <v>2</v>
      </c>
      <c r="D38" s="170" t="s">
        <v>31</v>
      </c>
      <c r="E38" s="171">
        <v>44621</v>
      </c>
      <c r="F38" s="172">
        <f t="shared" si="0"/>
        <v>7</v>
      </c>
      <c r="G38" s="173">
        <f t="shared" si="1"/>
        <v>0</v>
      </c>
      <c r="H38" s="173">
        <f t="shared" si="2"/>
        <v>-22</v>
      </c>
      <c r="I38" s="174"/>
      <c r="J38" s="169">
        <v>524679</v>
      </c>
      <c r="K38" s="169">
        <v>218780</v>
      </c>
      <c r="L38" s="175"/>
      <c r="M38" s="176"/>
      <c r="N38" s="177">
        <v>0</v>
      </c>
      <c r="O38" s="177">
        <v>0</v>
      </c>
      <c r="P38" s="178"/>
      <c r="Q38" s="179" t="str">
        <f t="shared" si="3"/>
        <v/>
      </c>
      <c r="R38" s="180">
        <f t="shared" si="4"/>
        <v>0</v>
      </c>
      <c r="S38"/>
      <c r="W38" s="24" t="s">
        <v>169</v>
      </c>
      <c r="X38" s="8" t="s">
        <v>175</v>
      </c>
      <c r="Y38" s="8"/>
      <c r="Z38" s="8"/>
    </row>
    <row r="39" spans="1:26" x14ac:dyDescent="0.45">
      <c r="A39" s="169" t="s">
        <v>143</v>
      </c>
      <c r="B39" s="169">
        <v>4</v>
      </c>
      <c r="C39" s="169">
        <v>3</v>
      </c>
      <c r="D39" s="170" t="s">
        <v>31</v>
      </c>
      <c r="E39" s="171">
        <v>44621</v>
      </c>
      <c r="F39" s="172">
        <f t="shared" si="0"/>
        <v>7</v>
      </c>
      <c r="G39" s="173">
        <f t="shared" si="1"/>
        <v>0</v>
      </c>
      <c r="H39" s="173">
        <f t="shared" si="2"/>
        <v>-22</v>
      </c>
      <c r="I39" s="174"/>
      <c r="J39" s="169">
        <v>524680</v>
      </c>
      <c r="K39" s="169">
        <v>218780</v>
      </c>
      <c r="L39" s="175"/>
      <c r="M39" s="176"/>
      <c r="N39" s="177">
        <v>0</v>
      </c>
      <c r="O39" s="177">
        <v>0</v>
      </c>
      <c r="P39" s="178"/>
      <c r="Q39" s="179" t="str">
        <f t="shared" si="3"/>
        <v/>
      </c>
      <c r="R39" s="180">
        <f t="shared" si="4"/>
        <v>0</v>
      </c>
      <c r="S39"/>
      <c r="Y39" s="8"/>
      <c r="Z39" s="8"/>
    </row>
    <row r="40" spans="1:26" ht="15.75" thickBot="1" x14ac:dyDescent="0.5">
      <c r="A40" s="169" t="s">
        <v>144</v>
      </c>
      <c r="B40" s="169">
        <v>5</v>
      </c>
      <c r="C40" s="169">
        <v>4</v>
      </c>
      <c r="D40" s="170" t="s">
        <v>31</v>
      </c>
      <c r="E40" s="171">
        <v>44621</v>
      </c>
      <c r="F40" s="172">
        <f t="shared" si="0"/>
        <v>7</v>
      </c>
      <c r="G40" s="173">
        <f t="shared" si="1"/>
        <v>0</v>
      </c>
      <c r="H40" s="173">
        <f t="shared" si="2"/>
        <v>-22</v>
      </c>
      <c r="I40" s="182"/>
      <c r="J40" s="169">
        <v>524681</v>
      </c>
      <c r="K40" s="169">
        <v>218780</v>
      </c>
      <c r="L40" s="175"/>
      <c r="M40" s="176"/>
      <c r="N40" s="177">
        <v>0</v>
      </c>
      <c r="O40" s="177">
        <v>0</v>
      </c>
      <c r="P40" s="178"/>
      <c r="Q40" s="179" t="str">
        <f t="shared" si="3"/>
        <v/>
      </c>
      <c r="R40" s="180">
        <f t="shared" si="4"/>
        <v>0</v>
      </c>
      <c r="S40"/>
    </row>
    <row r="41" spans="1:26" x14ac:dyDescent="0.45">
      <c r="A41" s="169" t="s">
        <v>145</v>
      </c>
      <c r="B41" s="169">
        <v>6</v>
      </c>
      <c r="C41" s="169">
        <v>0</v>
      </c>
      <c r="D41" s="183" t="s">
        <v>32</v>
      </c>
      <c r="E41" s="171">
        <v>44621</v>
      </c>
      <c r="F41" s="172">
        <f t="shared" si="0"/>
        <v>7</v>
      </c>
      <c r="G41" s="173">
        <f t="shared" si="1"/>
        <v>0</v>
      </c>
      <c r="H41" s="173">
        <f t="shared" si="2"/>
        <v>-22</v>
      </c>
      <c r="I41" s="185"/>
      <c r="J41" s="169">
        <v>524682</v>
      </c>
      <c r="K41" s="169">
        <v>218781</v>
      </c>
      <c r="L41" s="175"/>
      <c r="M41" s="176"/>
      <c r="N41" s="177">
        <v>0</v>
      </c>
      <c r="O41" s="177">
        <v>0</v>
      </c>
      <c r="P41" s="178"/>
      <c r="Q41" s="179" t="str">
        <f t="shared" si="3"/>
        <v/>
      </c>
      <c r="R41" s="180">
        <f t="shared" si="4"/>
        <v>0</v>
      </c>
      <c r="S41"/>
    </row>
    <row r="42" spans="1:26" x14ac:dyDescent="0.45">
      <c r="A42" s="169" t="s">
        <v>97</v>
      </c>
      <c r="B42" s="169">
        <v>7</v>
      </c>
      <c r="C42" s="169">
        <v>1</v>
      </c>
      <c r="D42" s="183" t="s">
        <v>32</v>
      </c>
      <c r="E42" s="171">
        <v>44621</v>
      </c>
      <c r="F42" s="172">
        <f t="shared" si="0"/>
        <v>7</v>
      </c>
      <c r="G42" s="173">
        <f t="shared" si="1"/>
        <v>0</v>
      </c>
      <c r="H42" s="173">
        <f t="shared" si="2"/>
        <v>-22</v>
      </c>
      <c r="I42" s="174"/>
      <c r="J42" s="169">
        <v>524683</v>
      </c>
      <c r="K42" s="169">
        <v>218781</v>
      </c>
      <c r="L42" s="175"/>
      <c r="M42" s="176"/>
      <c r="N42" s="177">
        <v>0</v>
      </c>
      <c r="O42" s="177">
        <v>0</v>
      </c>
      <c r="P42" s="178"/>
      <c r="Q42" s="179" t="str">
        <f t="shared" si="3"/>
        <v/>
      </c>
      <c r="R42" s="180">
        <f t="shared" si="4"/>
        <v>0</v>
      </c>
      <c r="S42"/>
    </row>
    <row r="43" spans="1:26" x14ac:dyDescent="0.45">
      <c r="A43" s="169" t="s">
        <v>98</v>
      </c>
      <c r="B43" s="169">
        <v>8</v>
      </c>
      <c r="C43" s="169">
        <v>2</v>
      </c>
      <c r="D43" s="183" t="s">
        <v>32</v>
      </c>
      <c r="E43" s="171">
        <v>44621</v>
      </c>
      <c r="F43" s="172">
        <f t="shared" si="0"/>
        <v>7</v>
      </c>
      <c r="G43" s="173">
        <f t="shared" si="1"/>
        <v>0</v>
      </c>
      <c r="H43" s="173">
        <f t="shared" si="2"/>
        <v>-22</v>
      </c>
      <c r="I43" s="174"/>
      <c r="J43" s="169">
        <v>524684</v>
      </c>
      <c r="K43" s="169">
        <v>218781</v>
      </c>
      <c r="L43" s="175"/>
      <c r="M43" s="176"/>
      <c r="N43" s="177">
        <v>0</v>
      </c>
      <c r="O43" s="177">
        <v>0</v>
      </c>
      <c r="P43" s="178"/>
      <c r="Q43" s="179" t="str">
        <f t="shared" si="3"/>
        <v/>
      </c>
      <c r="R43" s="180">
        <f t="shared" si="4"/>
        <v>0</v>
      </c>
      <c r="S43"/>
    </row>
    <row r="44" spans="1:26" x14ac:dyDescent="0.45">
      <c r="A44" s="169" t="s">
        <v>146</v>
      </c>
      <c r="B44" s="169">
        <v>9</v>
      </c>
      <c r="C44" s="169">
        <v>3</v>
      </c>
      <c r="D44" s="183" t="s">
        <v>32</v>
      </c>
      <c r="E44" s="171">
        <v>44621</v>
      </c>
      <c r="F44" s="172">
        <f t="shared" si="0"/>
        <v>7</v>
      </c>
      <c r="G44" s="173">
        <f t="shared" si="1"/>
        <v>0</v>
      </c>
      <c r="H44" s="173">
        <f t="shared" si="2"/>
        <v>-22</v>
      </c>
      <c r="I44" s="174"/>
      <c r="J44" s="169">
        <v>524685</v>
      </c>
      <c r="K44" s="169">
        <v>218781</v>
      </c>
      <c r="L44" s="175"/>
      <c r="M44" s="176"/>
      <c r="N44" s="177">
        <v>0</v>
      </c>
      <c r="O44" s="177">
        <v>0</v>
      </c>
      <c r="P44" s="178"/>
      <c r="Q44" s="179" t="str">
        <f t="shared" si="3"/>
        <v/>
      </c>
      <c r="R44" s="180">
        <f t="shared" si="4"/>
        <v>0</v>
      </c>
      <c r="S44"/>
    </row>
    <row r="45" spans="1:26" ht="15.75" thickBot="1" x14ac:dyDescent="0.5">
      <c r="A45" s="169" t="s">
        <v>147</v>
      </c>
      <c r="B45" s="169">
        <v>10</v>
      </c>
      <c r="C45" s="169">
        <v>4</v>
      </c>
      <c r="D45" s="183" t="s">
        <v>32</v>
      </c>
      <c r="E45" s="171">
        <v>44621</v>
      </c>
      <c r="F45" s="172">
        <f t="shared" si="0"/>
        <v>7</v>
      </c>
      <c r="G45" s="173">
        <f t="shared" si="1"/>
        <v>0</v>
      </c>
      <c r="H45" s="173">
        <f t="shared" si="2"/>
        <v>-22</v>
      </c>
      <c r="I45" s="182"/>
      <c r="J45" s="169">
        <v>524686</v>
      </c>
      <c r="K45" s="169">
        <v>218781</v>
      </c>
      <c r="L45" s="175"/>
      <c r="M45" s="176"/>
      <c r="N45" s="177">
        <v>0</v>
      </c>
      <c r="O45" s="177">
        <v>0</v>
      </c>
      <c r="P45" s="178"/>
      <c r="Q45" s="179" t="str">
        <f t="shared" si="3"/>
        <v/>
      </c>
      <c r="R45" s="180">
        <f t="shared" si="4"/>
        <v>0</v>
      </c>
      <c r="S45"/>
    </row>
    <row r="46" spans="1:26" x14ac:dyDescent="0.45">
      <c r="A46" s="169" t="s">
        <v>106</v>
      </c>
      <c r="B46" s="169">
        <v>11</v>
      </c>
      <c r="C46" s="169">
        <v>0</v>
      </c>
      <c r="D46" s="184" t="s">
        <v>33</v>
      </c>
      <c r="E46" s="171">
        <v>44621</v>
      </c>
      <c r="F46" s="172">
        <f t="shared" si="0"/>
        <v>7</v>
      </c>
      <c r="G46" s="173">
        <f t="shared" si="1"/>
        <v>0</v>
      </c>
      <c r="H46" s="173">
        <f t="shared" si="2"/>
        <v>-22</v>
      </c>
      <c r="I46" s="185"/>
      <c r="J46" s="169">
        <v>524687</v>
      </c>
      <c r="K46" s="169">
        <v>218782</v>
      </c>
      <c r="L46" s="175"/>
      <c r="M46" s="176"/>
      <c r="N46" s="177">
        <v>0</v>
      </c>
      <c r="O46" s="177">
        <v>0</v>
      </c>
      <c r="P46" s="178"/>
      <c r="Q46" s="179" t="str">
        <f t="shared" si="3"/>
        <v/>
      </c>
      <c r="R46" s="180">
        <f t="shared" si="4"/>
        <v>0</v>
      </c>
      <c r="S46"/>
    </row>
    <row r="47" spans="1:26" x14ac:dyDescent="0.45">
      <c r="A47" s="169" t="s">
        <v>111</v>
      </c>
      <c r="B47" s="169">
        <v>12</v>
      </c>
      <c r="C47" s="169">
        <v>1</v>
      </c>
      <c r="D47" s="184" t="s">
        <v>33</v>
      </c>
      <c r="E47" s="171">
        <v>44621</v>
      </c>
      <c r="F47" s="172">
        <f t="shared" si="0"/>
        <v>7</v>
      </c>
      <c r="G47" s="173">
        <f t="shared" si="1"/>
        <v>0</v>
      </c>
      <c r="H47" s="173">
        <f t="shared" si="2"/>
        <v>-22</v>
      </c>
      <c r="I47" s="174"/>
      <c r="J47" s="169">
        <v>524688</v>
      </c>
      <c r="K47" s="169">
        <v>218782</v>
      </c>
      <c r="L47" s="175"/>
      <c r="M47" s="176"/>
      <c r="N47" s="177">
        <v>0</v>
      </c>
      <c r="O47" s="177">
        <v>0</v>
      </c>
      <c r="P47" s="178"/>
      <c r="Q47" s="179" t="str">
        <f t="shared" si="3"/>
        <v/>
      </c>
      <c r="R47" s="180">
        <f t="shared" si="4"/>
        <v>0</v>
      </c>
      <c r="S47"/>
    </row>
    <row r="48" spans="1:26" x14ac:dyDescent="0.45">
      <c r="A48" s="169" t="s">
        <v>107</v>
      </c>
      <c r="B48" s="169">
        <v>13</v>
      </c>
      <c r="C48" s="169">
        <v>2</v>
      </c>
      <c r="D48" s="184" t="s">
        <v>33</v>
      </c>
      <c r="E48" s="171">
        <v>44621</v>
      </c>
      <c r="F48" s="172">
        <f t="shared" si="0"/>
        <v>7</v>
      </c>
      <c r="G48" s="173">
        <f t="shared" si="1"/>
        <v>0</v>
      </c>
      <c r="H48" s="173">
        <f t="shared" si="2"/>
        <v>-22</v>
      </c>
      <c r="I48" s="174"/>
      <c r="J48" s="169">
        <v>524689</v>
      </c>
      <c r="K48" s="169">
        <v>218782</v>
      </c>
      <c r="L48" s="175"/>
      <c r="M48" s="176"/>
      <c r="N48" s="177">
        <v>0</v>
      </c>
      <c r="O48" s="177">
        <v>0</v>
      </c>
      <c r="P48" s="178"/>
      <c r="Q48" s="179" t="str">
        <f t="shared" si="3"/>
        <v/>
      </c>
      <c r="R48" s="180">
        <f t="shared" si="4"/>
        <v>0</v>
      </c>
      <c r="S48"/>
    </row>
    <row r="49" spans="1:19" x14ac:dyDescent="0.45">
      <c r="A49" s="169" t="s">
        <v>108</v>
      </c>
      <c r="B49" s="169">
        <v>14</v>
      </c>
      <c r="C49" s="169">
        <v>3</v>
      </c>
      <c r="D49" s="184" t="s">
        <v>33</v>
      </c>
      <c r="E49" s="171">
        <v>44621</v>
      </c>
      <c r="F49" s="172">
        <f t="shared" si="0"/>
        <v>7</v>
      </c>
      <c r="G49" s="173">
        <f t="shared" si="1"/>
        <v>0</v>
      </c>
      <c r="H49" s="173">
        <f t="shared" si="2"/>
        <v>-22</v>
      </c>
      <c r="I49" s="174"/>
      <c r="J49" s="169">
        <v>524690</v>
      </c>
      <c r="K49" s="169">
        <v>218782</v>
      </c>
      <c r="L49" s="175"/>
      <c r="M49" s="176"/>
      <c r="N49" s="177">
        <v>0</v>
      </c>
      <c r="O49" s="177">
        <v>0</v>
      </c>
      <c r="P49" s="178"/>
      <c r="Q49" s="179" t="str">
        <f t="shared" si="3"/>
        <v/>
      </c>
      <c r="R49" s="180">
        <f t="shared" si="4"/>
        <v>0</v>
      </c>
      <c r="S49"/>
    </row>
    <row r="50" spans="1:19" ht="15.75" thickBot="1" x14ac:dyDescent="0.5">
      <c r="A50" s="169" t="s">
        <v>148</v>
      </c>
      <c r="B50" s="169">
        <v>15</v>
      </c>
      <c r="C50" s="169">
        <v>4</v>
      </c>
      <c r="D50" s="184" t="s">
        <v>33</v>
      </c>
      <c r="E50" s="171">
        <v>44621</v>
      </c>
      <c r="F50" s="172">
        <f t="shared" si="0"/>
        <v>7</v>
      </c>
      <c r="G50" s="173">
        <f t="shared" si="1"/>
        <v>0</v>
      </c>
      <c r="H50" s="173">
        <f t="shared" si="2"/>
        <v>-22</v>
      </c>
      <c r="I50" s="182"/>
      <c r="J50" s="169">
        <v>524691</v>
      </c>
      <c r="K50" s="169">
        <v>218782</v>
      </c>
      <c r="L50" s="175"/>
      <c r="M50" s="176"/>
      <c r="N50" s="177">
        <v>0</v>
      </c>
      <c r="O50" s="177">
        <v>0</v>
      </c>
      <c r="P50" s="178"/>
      <c r="Q50" s="179" t="str">
        <f t="shared" si="3"/>
        <v/>
      </c>
      <c r="R50" s="180">
        <f t="shared" si="4"/>
        <v>0</v>
      </c>
      <c r="S50"/>
    </row>
    <row r="51" spans="1:19" x14ac:dyDescent="0.45">
      <c r="A51" s="169" t="s">
        <v>149</v>
      </c>
      <c r="B51" s="169">
        <v>16</v>
      </c>
      <c r="C51" s="169">
        <v>0</v>
      </c>
      <c r="D51" s="186" t="s">
        <v>34</v>
      </c>
      <c r="E51" s="171">
        <v>44621</v>
      </c>
      <c r="F51" s="172">
        <f t="shared" si="0"/>
        <v>7</v>
      </c>
      <c r="G51" s="173">
        <f t="shared" si="1"/>
        <v>0</v>
      </c>
      <c r="H51" s="173">
        <f t="shared" si="2"/>
        <v>-22</v>
      </c>
      <c r="I51" s="185"/>
      <c r="J51" s="169">
        <v>524692</v>
      </c>
      <c r="K51" s="169">
        <v>218783</v>
      </c>
      <c r="L51" s="175"/>
      <c r="M51" s="176"/>
      <c r="N51" s="177">
        <v>0</v>
      </c>
      <c r="O51" s="177">
        <v>0</v>
      </c>
      <c r="P51" s="178"/>
      <c r="Q51" s="179" t="str">
        <f t="shared" si="3"/>
        <v/>
      </c>
      <c r="R51" s="180">
        <f t="shared" si="4"/>
        <v>0</v>
      </c>
      <c r="S51"/>
    </row>
    <row r="52" spans="1:19" x14ac:dyDescent="0.45">
      <c r="A52" s="169" t="s">
        <v>109</v>
      </c>
      <c r="B52" s="169">
        <v>17</v>
      </c>
      <c r="C52" s="169">
        <v>1</v>
      </c>
      <c r="D52" s="186" t="s">
        <v>34</v>
      </c>
      <c r="E52" s="171">
        <v>44621</v>
      </c>
      <c r="F52" s="172">
        <f t="shared" si="0"/>
        <v>7</v>
      </c>
      <c r="G52" s="173">
        <f t="shared" si="1"/>
        <v>0</v>
      </c>
      <c r="H52" s="173">
        <f t="shared" si="2"/>
        <v>-22</v>
      </c>
      <c r="I52" s="174"/>
      <c r="J52" s="169">
        <v>524693</v>
      </c>
      <c r="K52" s="169">
        <v>218783</v>
      </c>
      <c r="L52" s="175"/>
      <c r="M52" s="176"/>
      <c r="N52" s="177">
        <v>0</v>
      </c>
      <c r="O52" s="177">
        <v>0</v>
      </c>
      <c r="P52" s="178"/>
      <c r="Q52" s="179" t="str">
        <f t="shared" si="3"/>
        <v/>
      </c>
      <c r="R52" s="180">
        <f t="shared" si="4"/>
        <v>0</v>
      </c>
      <c r="S52"/>
    </row>
    <row r="53" spans="1:19" x14ac:dyDescent="0.45">
      <c r="A53" s="169" t="s">
        <v>112</v>
      </c>
      <c r="B53" s="169">
        <v>18</v>
      </c>
      <c r="C53" s="169">
        <v>2</v>
      </c>
      <c r="D53" s="186" t="s">
        <v>34</v>
      </c>
      <c r="E53" s="171">
        <v>44621</v>
      </c>
      <c r="F53" s="172">
        <f t="shared" si="0"/>
        <v>7</v>
      </c>
      <c r="G53" s="173">
        <f t="shared" si="1"/>
        <v>0</v>
      </c>
      <c r="H53" s="173">
        <f t="shared" si="2"/>
        <v>-22</v>
      </c>
      <c r="I53" s="174"/>
      <c r="J53" s="169">
        <v>524694</v>
      </c>
      <c r="K53" s="169">
        <v>218783</v>
      </c>
      <c r="L53" s="175"/>
      <c r="M53" s="176"/>
      <c r="N53" s="177">
        <v>0</v>
      </c>
      <c r="O53" s="177">
        <v>0</v>
      </c>
      <c r="P53" s="178"/>
      <c r="Q53" s="179" t="str">
        <f t="shared" si="3"/>
        <v/>
      </c>
      <c r="R53" s="180">
        <f t="shared" si="4"/>
        <v>0</v>
      </c>
      <c r="S53"/>
    </row>
    <row r="54" spans="1:19" x14ac:dyDescent="0.45">
      <c r="A54" s="169" t="s">
        <v>99</v>
      </c>
      <c r="B54" s="169">
        <v>19</v>
      </c>
      <c r="C54" s="169">
        <v>3</v>
      </c>
      <c r="D54" s="186" t="s">
        <v>34</v>
      </c>
      <c r="E54" s="171">
        <v>44621</v>
      </c>
      <c r="F54" s="172">
        <f t="shared" si="0"/>
        <v>7</v>
      </c>
      <c r="G54" s="173">
        <f t="shared" si="1"/>
        <v>0</v>
      </c>
      <c r="H54" s="173">
        <f t="shared" si="2"/>
        <v>-22</v>
      </c>
      <c r="I54" s="174"/>
      <c r="J54" s="169">
        <v>524695</v>
      </c>
      <c r="K54" s="169">
        <v>218783</v>
      </c>
      <c r="L54" s="175"/>
      <c r="M54" s="176"/>
      <c r="N54" s="177">
        <v>0</v>
      </c>
      <c r="O54" s="177">
        <v>0</v>
      </c>
      <c r="P54" s="178"/>
      <c r="Q54" s="179" t="str">
        <f t="shared" si="3"/>
        <v/>
      </c>
      <c r="R54" s="180">
        <f t="shared" si="4"/>
        <v>0</v>
      </c>
      <c r="S54"/>
    </row>
    <row r="55" spans="1:19" ht="15.75" thickBot="1" x14ac:dyDescent="0.5">
      <c r="A55" s="169" t="s">
        <v>100</v>
      </c>
      <c r="B55" s="169">
        <v>20</v>
      </c>
      <c r="C55" s="169">
        <v>4</v>
      </c>
      <c r="D55" s="186" t="s">
        <v>34</v>
      </c>
      <c r="E55" s="171">
        <v>44621</v>
      </c>
      <c r="F55" s="172">
        <f t="shared" si="0"/>
        <v>7</v>
      </c>
      <c r="G55" s="173">
        <f t="shared" si="1"/>
        <v>0</v>
      </c>
      <c r="H55" s="173">
        <f t="shared" si="2"/>
        <v>-22</v>
      </c>
      <c r="I55" s="182"/>
      <c r="J55" s="169">
        <v>524696</v>
      </c>
      <c r="K55" s="169">
        <v>218783</v>
      </c>
      <c r="L55" s="175"/>
      <c r="M55" s="176"/>
      <c r="N55" s="177">
        <v>0</v>
      </c>
      <c r="O55" s="177">
        <v>0</v>
      </c>
      <c r="P55" s="178"/>
      <c r="Q55" s="179" t="str">
        <f t="shared" si="3"/>
        <v/>
      </c>
      <c r="R55" s="180">
        <f t="shared" si="4"/>
        <v>0</v>
      </c>
      <c r="S55"/>
    </row>
    <row r="56" spans="1:19" x14ac:dyDescent="0.45">
      <c r="A56" s="169" t="s">
        <v>110</v>
      </c>
      <c r="B56" s="169">
        <v>21</v>
      </c>
      <c r="C56" s="169">
        <v>0</v>
      </c>
      <c r="D56" s="187" t="s">
        <v>35</v>
      </c>
      <c r="E56" s="171">
        <v>44621</v>
      </c>
      <c r="F56" s="172">
        <f t="shared" si="0"/>
        <v>7</v>
      </c>
      <c r="G56" s="173">
        <f t="shared" si="1"/>
        <v>0</v>
      </c>
      <c r="H56" s="173">
        <f t="shared" si="2"/>
        <v>-22</v>
      </c>
      <c r="I56" s="185"/>
      <c r="J56" s="169">
        <v>524697</v>
      </c>
      <c r="K56" s="169">
        <v>218784</v>
      </c>
      <c r="L56" s="175"/>
      <c r="M56" s="176"/>
      <c r="N56" s="177">
        <v>0</v>
      </c>
      <c r="O56" s="177">
        <v>0</v>
      </c>
      <c r="P56" s="178"/>
      <c r="Q56" s="179" t="str">
        <f t="shared" si="3"/>
        <v/>
      </c>
      <c r="R56" s="180">
        <f t="shared" si="4"/>
        <v>0</v>
      </c>
      <c r="S56"/>
    </row>
    <row r="57" spans="1:19" x14ac:dyDescent="0.45">
      <c r="A57" s="169" t="s">
        <v>101</v>
      </c>
      <c r="B57" s="169">
        <v>22</v>
      </c>
      <c r="C57" s="169">
        <v>1</v>
      </c>
      <c r="D57" s="187" t="s">
        <v>35</v>
      </c>
      <c r="E57" s="171">
        <v>44621</v>
      </c>
      <c r="F57" s="172">
        <f t="shared" si="0"/>
        <v>7</v>
      </c>
      <c r="G57" s="173">
        <f t="shared" si="1"/>
        <v>0</v>
      </c>
      <c r="H57" s="173">
        <f t="shared" si="2"/>
        <v>-22</v>
      </c>
      <c r="I57" s="174"/>
      <c r="J57" s="169">
        <v>524698</v>
      </c>
      <c r="K57" s="169">
        <v>218784</v>
      </c>
      <c r="L57" s="175"/>
      <c r="M57" s="176"/>
      <c r="N57" s="177">
        <v>0</v>
      </c>
      <c r="O57" s="177">
        <v>0</v>
      </c>
      <c r="P57" s="178"/>
      <c r="Q57" s="179" t="str">
        <f t="shared" si="3"/>
        <v/>
      </c>
      <c r="R57" s="180">
        <f t="shared" si="4"/>
        <v>0</v>
      </c>
      <c r="S57"/>
    </row>
    <row r="58" spans="1:19" x14ac:dyDescent="0.45">
      <c r="A58" s="169" t="s">
        <v>113</v>
      </c>
      <c r="B58" s="169">
        <v>23</v>
      </c>
      <c r="C58" s="169">
        <v>2</v>
      </c>
      <c r="D58" s="187" t="s">
        <v>35</v>
      </c>
      <c r="E58" s="171">
        <v>44621</v>
      </c>
      <c r="F58" s="172">
        <f t="shared" si="0"/>
        <v>7</v>
      </c>
      <c r="G58" s="173">
        <f t="shared" si="1"/>
        <v>0</v>
      </c>
      <c r="H58" s="173">
        <f t="shared" si="2"/>
        <v>-22</v>
      </c>
      <c r="I58" s="174"/>
      <c r="J58" s="169">
        <v>524699</v>
      </c>
      <c r="K58" s="169">
        <v>218784</v>
      </c>
      <c r="L58" s="175"/>
      <c r="M58" s="176"/>
      <c r="N58" s="177">
        <v>0</v>
      </c>
      <c r="O58" s="177">
        <v>0</v>
      </c>
      <c r="P58" s="178"/>
      <c r="Q58" s="179" t="str">
        <f t="shared" si="3"/>
        <v/>
      </c>
      <c r="R58" s="180">
        <f t="shared" si="4"/>
        <v>0</v>
      </c>
      <c r="S58"/>
    </row>
    <row r="59" spans="1:19" x14ac:dyDescent="0.45">
      <c r="A59" s="169" t="s">
        <v>150</v>
      </c>
      <c r="B59" s="169">
        <v>24</v>
      </c>
      <c r="C59" s="169">
        <v>3</v>
      </c>
      <c r="D59" s="187" t="s">
        <v>35</v>
      </c>
      <c r="E59" s="171">
        <v>44621</v>
      </c>
      <c r="F59" s="172">
        <f t="shared" si="0"/>
        <v>7</v>
      </c>
      <c r="G59" s="173">
        <f t="shared" si="1"/>
        <v>0</v>
      </c>
      <c r="H59" s="173">
        <f t="shared" si="2"/>
        <v>-22</v>
      </c>
      <c r="I59" s="174"/>
      <c r="J59" s="169">
        <v>524700</v>
      </c>
      <c r="K59" s="169">
        <v>218784</v>
      </c>
      <c r="L59" s="175"/>
      <c r="M59" s="176"/>
      <c r="N59" s="177">
        <v>0</v>
      </c>
      <c r="O59" s="177">
        <v>0</v>
      </c>
      <c r="P59" s="178"/>
      <c r="Q59" s="179" t="str">
        <f t="shared" si="3"/>
        <v/>
      </c>
      <c r="R59" s="180">
        <f t="shared" si="4"/>
        <v>0</v>
      </c>
      <c r="S59"/>
    </row>
    <row r="60" spans="1:19" ht="15.75" thickBot="1" x14ac:dyDescent="0.5">
      <c r="A60" s="169" t="s">
        <v>102</v>
      </c>
      <c r="B60" s="169">
        <v>25</v>
      </c>
      <c r="C60" s="169">
        <v>4</v>
      </c>
      <c r="D60" s="187" t="s">
        <v>35</v>
      </c>
      <c r="E60" s="171">
        <v>44621</v>
      </c>
      <c r="F60" s="172">
        <f t="shared" si="0"/>
        <v>7</v>
      </c>
      <c r="G60" s="173">
        <f t="shared" si="1"/>
        <v>0</v>
      </c>
      <c r="H60" s="173">
        <f t="shared" si="2"/>
        <v>-22</v>
      </c>
      <c r="I60" s="182"/>
      <c r="J60" s="169">
        <v>524701</v>
      </c>
      <c r="K60" s="169">
        <v>218784</v>
      </c>
      <c r="L60" s="175"/>
      <c r="M60" s="176"/>
      <c r="N60" s="177">
        <v>0</v>
      </c>
      <c r="O60" s="177">
        <v>0</v>
      </c>
      <c r="P60" s="178"/>
      <c r="Q60" s="179" t="str">
        <f t="shared" si="3"/>
        <v/>
      </c>
      <c r="R60" s="180">
        <f t="shared" si="4"/>
        <v>0</v>
      </c>
      <c r="S60"/>
    </row>
    <row r="61" spans="1:19" x14ac:dyDescent="0.45">
      <c r="A61" s="169" t="s">
        <v>103</v>
      </c>
      <c r="B61" s="169">
        <v>26</v>
      </c>
      <c r="C61" s="169">
        <v>0</v>
      </c>
      <c r="D61" s="188" t="s">
        <v>36</v>
      </c>
      <c r="E61" s="171">
        <v>44621</v>
      </c>
      <c r="F61" s="172">
        <f t="shared" si="0"/>
        <v>7</v>
      </c>
      <c r="G61" s="173">
        <f t="shared" si="1"/>
        <v>0</v>
      </c>
      <c r="H61" s="173">
        <f t="shared" si="2"/>
        <v>-22</v>
      </c>
      <c r="I61" s="185"/>
      <c r="J61" s="169">
        <v>524702</v>
      </c>
      <c r="K61" s="169">
        <v>218785</v>
      </c>
      <c r="L61" s="175"/>
      <c r="M61" s="176"/>
      <c r="N61" s="177">
        <v>0</v>
      </c>
      <c r="O61" s="177">
        <v>0</v>
      </c>
      <c r="P61" s="178"/>
      <c r="Q61" s="179" t="str">
        <f t="shared" si="3"/>
        <v/>
      </c>
      <c r="R61" s="180">
        <f t="shared" si="4"/>
        <v>0</v>
      </c>
      <c r="S61"/>
    </row>
    <row r="62" spans="1:19" x14ac:dyDescent="0.45">
      <c r="A62" s="169" t="s">
        <v>114</v>
      </c>
      <c r="B62" s="169">
        <v>27</v>
      </c>
      <c r="C62" s="169">
        <v>1</v>
      </c>
      <c r="D62" s="188" t="s">
        <v>36</v>
      </c>
      <c r="E62" s="171">
        <v>44621</v>
      </c>
      <c r="F62" s="172">
        <f t="shared" si="0"/>
        <v>7</v>
      </c>
      <c r="G62" s="173">
        <f t="shared" si="1"/>
        <v>0</v>
      </c>
      <c r="H62" s="173">
        <f t="shared" si="2"/>
        <v>-22</v>
      </c>
      <c r="I62" s="174"/>
      <c r="J62" s="169">
        <v>524703</v>
      </c>
      <c r="K62" s="169">
        <v>218785</v>
      </c>
      <c r="L62" s="175"/>
      <c r="M62" s="176"/>
      <c r="N62" s="177">
        <v>0</v>
      </c>
      <c r="O62" s="177">
        <v>0</v>
      </c>
      <c r="P62" s="178"/>
      <c r="Q62" s="179" t="str">
        <f t="shared" si="3"/>
        <v/>
      </c>
      <c r="R62" s="180">
        <f t="shared" si="4"/>
        <v>0</v>
      </c>
      <c r="S62"/>
    </row>
    <row r="63" spans="1:19" x14ac:dyDescent="0.45">
      <c r="A63" s="169" t="s">
        <v>151</v>
      </c>
      <c r="B63" s="169">
        <v>28</v>
      </c>
      <c r="C63" s="169">
        <v>2</v>
      </c>
      <c r="D63" s="188" t="s">
        <v>36</v>
      </c>
      <c r="E63" s="171">
        <v>44621</v>
      </c>
      <c r="F63" s="172">
        <f t="shared" si="0"/>
        <v>7</v>
      </c>
      <c r="G63" s="173">
        <f t="shared" si="1"/>
        <v>0</v>
      </c>
      <c r="H63" s="173">
        <f t="shared" si="2"/>
        <v>-22</v>
      </c>
      <c r="I63" s="174"/>
      <c r="J63" s="169">
        <v>524704</v>
      </c>
      <c r="K63" s="169">
        <v>218785</v>
      </c>
      <c r="L63" s="175"/>
      <c r="M63" s="176"/>
      <c r="N63" s="177">
        <v>0</v>
      </c>
      <c r="O63" s="177">
        <v>0</v>
      </c>
      <c r="P63" s="178"/>
      <c r="Q63" s="179" t="str">
        <f t="shared" si="3"/>
        <v/>
      </c>
      <c r="R63" s="180">
        <f t="shared" si="4"/>
        <v>0</v>
      </c>
      <c r="S63"/>
    </row>
    <row r="64" spans="1:19" x14ac:dyDescent="0.45">
      <c r="A64" s="169" t="s">
        <v>104</v>
      </c>
      <c r="B64" s="169">
        <v>29</v>
      </c>
      <c r="C64" s="169">
        <v>3</v>
      </c>
      <c r="D64" s="188" t="s">
        <v>36</v>
      </c>
      <c r="E64" s="171">
        <v>44621</v>
      </c>
      <c r="F64" s="172">
        <f t="shared" si="0"/>
        <v>7</v>
      </c>
      <c r="G64" s="173">
        <f t="shared" si="1"/>
        <v>0</v>
      </c>
      <c r="H64" s="173">
        <f t="shared" si="2"/>
        <v>-22</v>
      </c>
      <c r="I64" s="174"/>
      <c r="J64" s="169">
        <v>524705</v>
      </c>
      <c r="K64" s="169">
        <v>218785</v>
      </c>
      <c r="L64" s="175"/>
      <c r="M64" s="176"/>
      <c r="N64" s="177">
        <v>0</v>
      </c>
      <c r="O64" s="177">
        <v>0</v>
      </c>
      <c r="P64" s="178"/>
      <c r="Q64" s="179" t="str">
        <f t="shared" si="3"/>
        <v/>
      </c>
      <c r="R64" s="180">
        <f t="shared" si="4"/>
        <v>0</v>
      </c>
      <c r="S64"/>
    </row>
    <row r="65" spans="1:19" ht="15.75" thickBot="1" x14ac:dyDescent="0.5">
      <c r="A65" s="169" t="s">
        <v>152</v>
      </c>
      <c r="B65" s="169">
        <v>30</v>
      </c>
      <c r="C65" s="169">
        <v>4</v>
      </c>
      <c r="D65" s="188" t="s">
        <v>36</v>
      </c>
      <c r="E65" s="171">
        <v>44621</v>
      </c>
      <c r="F65" s="172">
        <f t="shared" si="0"/>
        <v>7</v>
      </c>
      <c r="G65" s="173">
        <f t="shared" si="1"/>
        <v>0</v>
      </c>
      <c r="H65" s="173">
        <f t="shared" si="2"/>
        <v>-22</v>
      </c>
      <c r="I65" s="182"/>
      <c r="J65" s="169">
        <v>524706</v>
      </c>
      <c r="K65" s="169">
        <v>218785</v>
      </c>
      <c r="L65" s="175"/>
      <c r="M65" s="176"/>
      <c r="N65" s="177">
        <v>0</v>
      </c>
      <c r="O65" s="177">
        <v>0</v>
      </c>
      <c r="P65" s="178"/>
      <c r="Q65" s="179" t="str">
        <f t="shared" si="3"/>
        <v/>
      </c>
      <c r="R65" s="180">
        <f t="shared" si="4"/>
        <v>0</v>
      </c>
      <c r="S65"/>
    </row>
    <row r="66" spans="1:19" ht="16.149999999999999" thickBot="1" x14ac:dyDescent="0.5">
      <c r="A66" s="169" t="s">
        <v>142</v>
      </c>
      <c r="B66" s="169">
        <v>1</v>
      </c>
      <c r="C66" s="169">
        <v>0</v>
      </c>
      <c r="D66" s="170" t="s">
        <v>31</v>
      </c>
      <c r="E66" s="171">
        <v>44629</v>
      </c>
      <c r="F66" s="172">
        <f t="shared" si="0"/>
        <v>8.1428571428571423</v>
      </c>
      <c r="G66" s="173">
        <f t="shared" si="1"/>
        <v>8</v>
      </c>
      <c r="H66" s="173">
        <f t="shared" si="2"/>
        <v>-14</v>
      </c>
      <c r="I66" s="211" t="s">
        <v>156</v>
      </c>
      <c r="J66" s="169">
        <v>524677</v>
      </c>
      <c r="K66" s="169">
        <v>218780</v>
      </c>
      <c r="L66" s="175">
        <v>21.5</v>
      </c>
      <c r="M66" s="175">
        <v>21.5</v>
      </c>
      <c r="N66" s="177">
        <v>4.4000000000000004</v>
      </c>
      <c r="O66" s="177">
        <v>4.2</v>
      </c>
      <c r="P66" s="178"/>
      <c r="Q66" s="179">
        <f t="shared" si="3"/>
        <v>0</v>
      </c>
      <c r="R66" s="180">
        <f t="shared" si="4"/>
        <v>38.808000000000007</v>
      </c>
      <c r="S66"/>
    </row>
    <row r="67" spans="1:19" ht="16.149999999999999" thickBot="1" x14ac:dyDescent="0.5">
      <c r="A67" s="169" t="s">
        <v>96</v>
      </c>
      <c r="B67" s="169">
        <v>3</v>
      </c>
      <c r="C67" s="169">
        <v>2</v>
      </c>
      <c r="D67" s="170" t="s">
        <v>31</v>
      </c>
      <c r="E67" s="171">
        <v>44629</v>
      </c>
      <c r="F67" s="172">
        <f t="shared" si="0"/>
        <v>8.1428571428571423</v>
      </c>
      <c r="G67" s="173">
        <f t="shared" si="1"/>
        <v>8</v>
      </c>
      <c r="H67" s="173">
        <f t="shared" si="2"/>
        <v>-14</v>
      </c>
      <c r="I67" s="204" t="s">
        <v>153</v>
      </c>
      <c r="J67" s="169">
        <v>524679</v>
      </c>
      <c r="K67" s="169">
        <v>218780</v>
      </c>
      <c r="L67" s="175">
        <v>22</v>
      </c>
      <c r="M67" s="175">
        <v>22</v>
      </c>
      <c r="N67" s="177">
        <v>3.9</v>
      </c>
      <c r="O67" s="177">
        <v>3.9</v>
      </c>
      <c r="P67" s="178"/>
      <c r="Q67" s="179">
        <f t="shared" si="3"/>
        <v>0</v>
      </c>
      <c r="R67" s="180">
        <f t="shared" si="4"/>
        <v>29.659499999999998</v>
      </c>
      <c r="S67"/>
    </row>
    <row r="68" spans="1:19" ht="16.149999999999999" thickBot="1" x14ac:dyDescent="0.5">
      <c r="A68" s="169" t="s">
        <v>143</v>
      </c>
      <c r="B68" s="169">
        <v>4</v>
      </c>
      <c r="C68" s="169">
        <v>3</v>
      </c>
      <c r="D68" s="170" t="s">
        <v>31</v>
      </c>
      <c r="E68" s="171">
        <v>44629</v>
      </c>
      <c r="F68" s="172">
        <f t="shared" si="0"/>
        <v>8.1428571428571423</v>
      </c>
      <c r="G68" s="173">
        <f t="shared" si="1"/>
        <v>8</v>
      </c>
      <c r="H68" s="173">
        <f t="shared" si="2"/>
        <v>-14</v>
      </c>
      <c r="I68" s="197" t="s">
        <v>154</v>
      </c>
      <c r="J68" s="169">
        <v>524680</v>
      </c>
      <c r="K68" s="169">
        <v>218780</v>
      </c>
      <c r="L68" s="175">
        <v>19.899999999999999</v>
      </c>
      <c r="M68" s="175">
        <v>19.899999999999999</v>
      </c>
      <c r="N68" s="177">
        <v>3.2</v>
      </c>
      <c r="O68" s="177">
        <v>3.2</v>
      </c>
      <c r="P68" s="178"/>
      <c r="Q68" s="179">
        <f t="shared" si="3"/>
        <v>0</v>
      </c>
      <c r="R68" s="180">
        <f t="shared" si="4"/>
        <v>16.384000000000004</v>
      </c>
      <c r="S68"/>
    </row>
    <row r="69" spans="1:19" ht="16.149999999999999" thickBot="1" x14ac:dyDescent="0.5">
      <c r="A69" s="169" t="s">
        <v>144</v>
      </c>
      <c r="B69" s="169">
        <v>5</v>
      </c>
      <c r="C69" s="169">
        <v>4</v>
      </c>
      <c r="D69" s="170" t="s">
        <v>31</v>
      </c>
      <c r="E69" s="171">
        <v>44629</v>
      </c>
      <c r="F69" s="172">
        <f t="shared" si="0"/>
        <v>8.1428571428571423</v>
      </c>
      <c r="G69" s="173">
        <f t="shared" si="1"/>
        <v>8</v>
      </c>
      <c r="H69" s="173">
        <f t="shared" si="2"/>
        <v>-14</v>
      </c>
      <c r="I69" s="205"/>
      <c r="J69" s="169">
        <v>524681</v>
      </c>
      <c r="K69" s="169">
        <v>218780</v>
      </c>
      <c r="L69" s="175">
        <v>22.6</v>
      </c>
      <c r="M69" s="175">
        <v>22.6</v>
      </c>
      <c r="N69" s="177">
        <v>4.5</v>
      </c>
      <c r="O69" s="177">
        <v>3.7</v>
      </c>
      <c r="P69" s="178"/>
      <c r="Q69" s="179">
        <f t="shared" si="3"/>
        <v>0</v>
      </c>
      <c r="R69" s="180">
        <f t="shared" si="4"/>
        <v>30.802500000000006</v>
      </c>
      <c r="S69"/>
    </row>
    <row r="70" spans="1:19" ht="16.149999999999999" thickBot="1" x14ac:dyDescent="0.5">
      <c r="A70" s="169" t="s">
        <v>145</v>
      </c>
      <c r="B70" s="169">
        <v>6</v>
      </c>
      <c r="C70" s="169">
        <v>0</v>
      </c>
      <c r="D70" s="183" t="s">
        <v>32</v>
      </c>
      <c r="E70" s="171">
        <v>44629</v>
      </c>
      <c r="F70" s="172">
        <f t="shared" si="0"/>
        <v>8.1428571428571423</v>
      </c>
      <c r="G70" s="173">
        <f t="shared" si="1"/>
        <v>8</v>
      </c>
      <c r="H70" s="173">
        <f t="shared" si="2"/>
        <v>-14</v>
      </c>
      <c r="I70" s="200"/>
      <c r="J70" s="169">
        <v>524682</v>
      </c>
      <c r="K70" s="169">
        <v>218781</v>
      </c>
      <c r="L70" s="175">
        <v>21.4</v>
      </c>
      <c r="M70" s="175">
        <v>21.4</v>
      </c>
      <c r="N70" s="177">
        <v>0</v>
      </c>
      <c r="O70" s="177">
        <v>0</v>
      </c>
      <c r="P70" s="178"/>
      <c r="Q70" s="179">
        <f t="shared" si="3"/>
        <v>0</v>
      </c>
      <c r="R70" s="180">
        <f t="shared" si="4"/>
        <v>0</v>
      </c>
      <c r="S70"/>
    </row>
    <row r="71" spans="1:19" ht="15.75" x14ac:dyDescent="0.45">
      <c r="A71" s="169" t="s">
        <v>97</v>
      </c>
      <c r="B71" s="169">
        <v>7</v>
      </c>
      <c r="C71" s="169">
        <v>1</v>
      </c>
      <c r="D71" s="183" t="s">
        <v>32</v>
      </c>
      <c r="E71" s="171">
        <v>44629</v>
      </c>
      <c r="F71" s="172">
        <f t="shared" si="0"/>
        <v>8.1428571428571423</v>
      </c>
      <c r="G71" s="173">
        <f t="shared" si="1"/>
        <v>8</v>
      </c>
      <c r="H71" s="173">
        <f t="shared" si="2"/>
        <v>-14</v>
      </c>
      <c r="I71" s="196" t="s">
        <v>154</v>
      </c>
      <c r="J71" s="169">
        <v>524683</v>
      </c>
      <c r="K71" s="169">
        <v>218781</v>
      </c>
      <c r="L71" s="175">
        <v>20.9</v>
      </c>
      <c r="M71" s="175">
        <v>20.9</v>
      </c>
      <c r="N71" s="177">
        <v>3.7</v>
      </c>
      <c r="O71" s="177">
        <v>3.3</v>
      </c>
      <c r="P71" s="178"/>
      <c r="Q71" s="179">
        <f t="shared" si="3"/>
        <v>0</v>
      </c>
      <c r="R71" s="180">
        <f t="shared" si="4"/>
        <v>20.146499999999996</v>
      </c>
      <c r="S71"/>
    </row>
    <row r="72" spans="1:19" ht="16.149999999999999" thickBot="1" x14ac:dyDescent="0.5">
      <c r="A72" s="169" t="s">
        <v>98</v>
      </c>
      <c r="B72" s="169">
        <v>8</v>
      </c>
      <c r="C72" s="169">
        <v>2</v>
      </c>
      <c r="D72" s="183" t="s">
        <v>32</v>
      </c>
      <c r="E72" s="171">
        <v>44629</v>
      </c>
      <c r="F72" s="172">
        <f t="shared" si="0"/>
        <v>8.1428571428571423</v>
      </c>
      <c r="G72" s="173">
        <f t="shared" si="1"/>
        <v>8</v>
      </c>
      <c r="H72" s="173">
        <f t="shared" si="2"/>
        <v>-14</v>
      </c>
      <c r="I72" s="199" t="s">
        <v>153</v>
      </c>
      <c r="J72" s="169">
        <v>524684</v>
      </c>
      <c r="K72" s="169">
        <v>218781</v>
      </c>
      <c r="L72" s="175">
        <v>22.7</v>
      </c>
      <c r="M72" s="175">
        <v>22.7</v>
      </c>
      <c r="N72" s="177">
        <v>4.9000000000000004</v>
      </c>
      <c r="O72" s="177">
        <v>3.5</v>
      </c>
      <c r="P72" s="178"/>
      <c r="Q72" s="179">
        <f t="shared" si="3"/>
        <v>0</v>
      </c>
      <c r="R72" s="180">
        <f t="shared" si="4"/>
        <v>30.012500000000003</v>
      </c>
      <c r="S72"/>
    </row>
    <row r="73" spans="1:19" ht="15.75" x14ac:dyDescent="0.45">
      <c r="A73" s="169" t="s">
        <v>146</v>
      </c>
      <c r="B73" s="169">
        <v>9</v>
      </c>
      <c r="C73" s="169">
        <v>3</v>
      </c>
      <c r="D73" s="183" t="s">
        <v>32</v>
      </c>
      <c r="E73" s="171">
        <v>44629</v>
      </c>
      <c r="F73" s="172">
        <f t="shared" si="0"/>
        <v>8.1428571428571423</v>
      </c>
      <c r="G73" s="173">
        <f t="shared" si="1"/>
        <v>8</v>
      </c>
      <c r="H73" s="173">
        <f t="shared" si="2"/>
        <v>-14</v>
      </c>
      <c r="I73" s="198"/>
      <c r="J73" s="169">
        <v>524685</v>
      </c>
      <c r="K73" s="169">
        <v>218781</v>
      </c>
      <c r="L73" s="175">
        <v>21.3</v>
      </c>
      <c r="M73" s="175">
        <v>21.3</v>
      </c>
      <c r="N73" s="177">
        <v>4.2</v>
      </c>
      <c r="O73" s="177">
        <v>3.8</v>
      </c>
      <c r="P73" s="178"/>
      <c r="Q73" s="179">
        <f t="shared" si="3"/>
        <v>0</v>
      </c>
      <c r="R73" s="180">
        <f t="shared" si="4"/>
        <v>30.323999999999998</v>
      </c>
      <c r="S73"/>
    </row>
    <row r="74" spans="1:19" ht="15.75" x14ac:dyDescent="0.45">
      <c r="A74" s="169" t="s">
        <v>147</v>
      </c>
      <c r="B74" s="169">
        <v>10</v>
      </c>
      <c r="C74" s="169">
        <v>4</v>
      </c>
      <c r="D74" s="183" t="s">
        <v>32</v>
      </c>
      <c r="E74" s="171">
        <v>44629</v>
      </c>
      <c r="F74" s="172">
        <f t="shared" si="0"/>
        <v>8.1428571428571423</v>
      </c>
      <c r="G74" s="173">
        <f t="shared" si="1"/>
        <v>8</v>
      </c>
      <c r="H74" s="173">
        <f t="shared" si="2"/>
        <v>-14</v>
      </c>
      <c r="I74" s="191"/>
      <c r="J74" s="169">
        <v>524686</v>
      </c>
      <c r="K74" s="169">
        <v>218781</v>
      </c>
      <c r="L74" s="175">
        <v>21.9</v>
      </c>
      <c r="M74" s="175">
        <v>21.9</v>
      </c>
      <c r="N74" s="177">
        <v>4.4000000000000004</v>
      </c>
      <c r="O74" s="177">
        <v>4.4000000000000004</v>
      </c>
      <c r="P74" s="178"/>
      <c r="Q74" s="179">
        <f t="shared" si="3"/>
        <v>0</v>
      </c>
      <c r="R74" s="180">
        <f t="shared" si="4"/>
        <v>42.592000000000013</v>
      </c>
      <c r="S74"/>
    </row>
    <row r="75" spans="1:19" ht="15.75" x14ac:dyDescent="0.45">
      <c r="A75" s="169" t="s">
        <v>111</v>
      </c>
      <c r="B75" s="169">
        <v>12</v>
      </c>
      <c r="C75" s="169">
        <v>1</v>
      </c>
      <c r="D75" s="184" t="s">
        <v>33</v>
      </c>
      <c r="E75" s="171">
        <v>44629</v>
      </c>
      <c r="F75" s="172">
        <f t="shared" si="0"/>
        <v>8.1428571428571423</v>
      </c>
      <c r="G75" s="173">
        <f t="shared" si="1"/>
        <v>8</v>
      </c>
      <c r="H75" s="173">
        <f t="shared" si="2"/>
        <v>-14</v>
      </c>
      <c r="I75" s="202" t="s">
        <v>154</v>
      </c>
      <c r="J75" s="169">
        <v>524688</v>
      </c>
      <c r="K75" s="169">
        <v>218782</v>
      </c>
      <c r="L75" s="175">
        <v>22.8</v>
      </c>
      <c r="M75" s="175">
        <v>22.8</v>
      </c>
      <c r="N75" s="177">
        <v>4.7</v>
      </c>
      <c r="O75" s="177">
        <v>3.7</v>
      </c>
      <c r="P75" s="178"/>
      <c r="Q75" s="179">
        <f t="shared" si="3"/>
        <v>0</v>
      </c>
      <c r="R75" s="180">
        <f t="shared" si="4"/>
        <v>32.171500000000002</v>
      </c>
      <c r="S75"/>
    </row>
    <row r="76" spans="1:19" ht="15.75" x14ac:dyDescent="0.45">
      <c r="A76" s="169" t="s">
        <v>148</v>
      </c>
      <c r="B76" s="169">
        <v>15</v>
      </c>
      <c r="C76" s="169">
        <v>4</v>
      </c>
      <c r="D76" s="184" t="s">
        <v>33</v>
      </c>
      <c r="E76" s="171">
        <v>44629</v>
      </c>
      <c r="F76" s="172">
        <f t="shared" si="0"/>
        <v>8.1428571428571423</v>
      </c>
      <c r="G76" s="173">
        <f t="shared" si="1"/>
        <v>8</v>
      </c>
      <c r="H76" s="173">
        <f t="shared" si="2"/>
        <v>-14</v>
      </c>
      <c r="I76" s="190"/>
      <c r="J76" s="169">
        <v>524691</v>
      </c>
      <c r="K76" s="169">
        <v>218782</v>
      </c>
      <c r="L76" s="175">
        <v>23.5</v>
      </c>
      <c r="M76" s="175">
        <v>23.5</v>
      </c>
      <c r="N76" s="177">
        <v>4.5999999999999996</v>
      </c>
      <c r="O76" s="177">
        <v>4.3</v>
      </c>
      <c r="P76" s="178"/>
      <c r="Q76" s="179">
        <f t="shared" si="3"/>
        <v>0</v>
      </c>
      <c r="R76" s="180">
        <f t="shared" si="4"/>
        <v>42.526999999999994</v>
      </c>
      <c r="S76"/>
    </row>
    <row r="77" spans="1:19" ht="15.75" x14ac:dyDescent="0.45">
      <c r="A77" s="169" t="s">
        <v>149</v>
      </c>
      <c r="B77" s="169">
        <v>16</v>
      </c>
      <c r="C77" s="169">
        <v>0</v>
      </c>
      <c r="D77" s="186" t="s">
        <v>34</v>
      </c>
      <c r="E77" s="171">
        <v>44629</v>
      </c>
      <c r="F77" s="172">
        <f t="shared" si="0"/>
        <v>8.1428571428571423</v>
      </c>
      <c r="G77" s="173">
        <f t="shared" si="1"/>
        <v>8</v>
      </c>
      <c r="H77" s="173">
        <f t="shared" si="2"/>
        <v>-14</v>
      </c>
      <c r="I77" s="191" t="s">
        <v>156</v>
      </c>
      <c r="J77" s="169">
        <v>524692</v>
      </c>
      <c r="K77" s="169">
        <v>218783</v>
      </c>
      <c r="L77" s="175">
        <v>16.600000000000001</v>
      </c>
      <c r="M77" s="175">
        <v>16.600000000000001</v>
      </c>
      <c r="N77" s="177">
        <v>3.8</v>
      </c>
      <c r="O77" s="177">
        <v>3.4</v>
      </c>
      <c r="P77" s="178"/>
      <c r="Q77" s="179">
        <f t="shared" si="3"/>
        <v>0</v>
      </c>
      <c r="R77" s="180">
        <f t="shared" si="4"/>
        <v>21.963999999999999</v>
      </c>
      <c r="S77"/>
    </row>
    <row r="78" spans="1:19" ht="15.75" x14ac:dyDescent="0.45">
      <c r="A78" s="169" t="s">
        <v>112</v>
      </c>
      <c r="B78" s="169">
        <v>18</v>
      </c>
      <c r="C78" s="169">
        <v>2</v>
      </c>
      <c r="D78" s="186" t="s">
        <v>34</v>
      </c>
      <c r="E78" s="171">
        <v>44629</v>
      </c>
      <c r="F78" s="172">
        <f t="shared" si="0"/>
        <v>8.1428571428571423</v>
      </c>
      <c r="G78" s="173">
        <f t="shared" si="1"/>
        <v>8</v>
      </c>
      <c r="H78" s="173">
        <f t="shared" si="2"/>
        <v>-14</v>
      </c>
      <c r="I78" s="190" t="s">
        <v>154</v>
      </c>
      <c r="J78" s="169">
        <v>524694</v>
      </c>
      <c r="K78" s="169">
        <v>218783</v>
      </c>
      <c r="L78" s="175">
        <v>18.7</v>
      </c>
      <c r="M78" s="175">
        <v>18.7</v>
      </c>
      <c r="N78" s="177">
        <v>5.5</v>
      </c>
      <c r="O78" s="177">
        <v>3.5</v>
      </c>
      <c r="P78" s="178"/>
      <c r="Q78" s="179">
        <f t="shared" si="3"/>
        <v>0</v>
      </c>
      <c r="R78" s="180">
        <f t="shared" si="4"/>
        <v>33.6875</v>
      </c>
      <c r="S78"/>
    </row>
    <row r="79" spans="1:19" ht="15.75" x14ac:dyDescent="0.45">
      <c r="A79" s="169" t="s">
        <v>99</v>
      </c>
      <c r="B79" s="169">
        <v>19</v>
      </c>
      <c r="C79" s="169">
        <v>3</v>
      </c>
      <c r="D79" s="186" t="s">
        <v>34</v>
      </c>
      <c r="E79" s="171">
        <v>44629</v>
      </c>
      <c r="F79" s="172">
        <f t="shared" si="0"/>
        <v>8.1428571428571423</v>
      </c>
      <c r="G79" s="173">
        <f t="shared" si="1"/>
        <v>8</v>
      </c>
      <c r="H79" s="173">
        <f t="shared" si="2"/>
        <v>-14</v>
      </c>
      <c r="I79" s="199" t="s">
        <v>153</v>
      </c>
      <c r="J79" s="169">
        <v>524695</v>
      </c>
      <c r="K79" s="169">
        <v>218783</v>
      </c>
      <c r="L79" s="175">
        <v>18.7</v>
      </c>
      <c r="M79" s="175">
        <v>18.7</v>
      </c>
      <c r="N79" s="177">
        <v>5.7</v>
      </c>
      <c r="O79" s="177">
        <v>4</v>
      </c>
      <c r="P79" s="178"/>
      <c r="Q79" s="179">
        <f t="shared" si="3"/>
        <v>0</v>
      </c>
      <c r="R79" s="180">
        <f t="shared" si="4"/>
        <v>45.6</v>
      </c>
      <c r="S79"/>
    </row>
    <row r="80" spans="1:19" ht="15.75" x14ac:dyDescent="0.45">
      <c r="A80" s="169" t="s">
        <v>100</v>
      </c>
      <c r="B80" s="169">
        <v>20</v>
      </c>
      <c r="C80" s="169">
        <v>4</v>
      </c>
      <c r="D80" s="186" t="s">
        <v>34</v>
      </c>
      <c r="E80" s="171">
        <v>44629</v>
      </c>
      <c r="F80" s="172">
        <f t="shared" si="0"/>
        <v>8.1428571428571423</v>
      </c>
      <c r="G80" s="173">
        <f t="shared" si="1"/>
        <v>8</v>
      </c>
      <c r="H80" s="173">
        <f t="shared" si="2"/>
        <v>-14</v>
      </c>
      <c r="I80" s="199" t="s">
        <v>153</v>
      </c>
      <c r="J80" s="169">
        <v>524696</v>
      </c>
      <c r="K80" s="169">
        <v>218783</v>
      </c>
      <c r="L80" s="175">
        <v>18.899999999999999</v>
      </c>
      <c r="M80" s="175">
        <v>18.899999999999999</v>
      </c>
      <c r="N80" s="177">
        <v>3</v>
      </c>
      <c r="O80" s="177">
        <v>3</v>
      </c>
      <c r="P80" s="178"/>
      <c r="Q80" s="179">
        <f t="shared" si="3"/>
        <v>0</v>
      </c>
      <c r="R80" s="180">
        <f t="shared" si="4"/>
        <v>13.5</v>
      </c>
      <c r="S80"/>
    </row>
    <row r="81" spans="1:19" ht="15.75" x14ac:dyDescent="0.45">
      <c r="A81" s="169" t="s">
        <v>101</v>
      </c>
      <c r="B81" s="169">
        <v>22</v>
      </c>
      <c r="C81" s="169">
        <v>1</v>
      </c>
      <c r="D81" s="187" t="s">
        <v>35</v>
      </c>
      <c r="E81" s="171">
        <v>44629</v>
      </c>
      <c r="F81" s="172">
        <f t="shared" si="0"/>
        <v>8.1428571428571423</v>
      </c>
      <c r="G81" s="173">
        <f t="shared" si="1"/>
        <v>8</v>
      </c>
      <c r="H81" s="173">
        <f t="shared" si="2"/>
        <v>-14</v>
      </c>
      <c r="I81" s="199" t="s">
        <v>153</v>
      </c>
      <c r="J81" s="169">
        <v>524698</v>
      </c>
      <c r="K81" s="169">
        <v>218784</v>
      </c>
      <c r="L81" s="175">
        <v>19.7</v>
      </c>
      <c r="M81" s="175">
        <v>19.7</v>
      </c>
      <c r="N81" s="177">
        <v>4</v>
      </c>
      <c r="O81" s="177">
        <v>3.7</v>
      </c>
      <c r="P81" s="178"/>
      <c r="Q81" s="179">
        <f t="shared" si="3"/>
        <v>0</v>
      </c>
      <c r="R81" s="180">
        <f t="shared" si="4"/>
        <v>27.380000000000003</v>
      </c>
      <c r="S81"/>
    </row>
    <row r="82" spans="1:19" ht="15.75" x14ac:dyDescent="0.45">
      <c r="A82" s="169" t="s">
        <v>113</v>
      </c>
      <c r="B82" s="169">
        <v>23</v>
      </c>
      <c r="C82" s="169">
        <v>2</v>
      </c>
      <c r="D82" s="187" t="s">
        <v>35</v>
      </c>
      <c r="E82" s="171">
        <v>44629</v>
      </c>
      <c r="F82" s="172">
        <f t="shared" si="0"/>
        <v>8.1428571428571423</v>
      </c>
      <c r="G82" s="173">
        <f t="shared" si="1"/>
        <v>8</v>
      </c>
      <c r="H82" s="173">
        <f t="shared" si="2"/>
        <v>-14</v>
      </c>
      <c r="I82" s="190" t="s">
        <v>154</v>
      </c>
      <c r="J82" s="169">
        <v>524699</v>
      </c>
      <c r="K82" s="169">
        <v>218784</v>
      </c>
      <c r="L82" s="175">
        <v>18.899999999999999</v>
      </c>
      <c r="M82" s="175">
        <v>18.899999999999999</v>
      </c>
      <c r="N82" s="177">
        <v>4.3</v>
      </c>
      <c r="O82" s="177">
        <v>3.6</v>
      </c>
      <c r="P82" s="178"/>
      <c r="Q82" s="179">
        <f t="shared" si="3"/>
        <v>0</v>
      </c>
      <c r="R82" s="180">
        <f t="shared" si="4"/>
        <v>27.864000000000001</v>
      </c>
      <c r="S82"/>
    </row>
    <row r="83" spans="1:19" ht="15.75" x14ac:dyDescent="0.45">
      <c r="A83" s="169" t="s">
        <v>150</v>
      </c>
      <c r="B83" s="169">
        <v>24</v>
      </c>
      <c r="C83" s="169">
        <v>3</v>
      </c>
      <c r="D83" s="187" t="s">
        <v>35</v>
      </c>
      <c r="E83" s="171">
        <v>44629</v>
      </c>
      <c r="F83" s="172">
        <f t="shared" si="0"/>
        <v>8.1428571428571423</v>
      </c>
      <c r="G83" s="173">
        <f t="shared" si="1"/>
        <v>8</v>
      </c>
      <c r="H83" s="173">
        <f t="shared" si="2"/>
        <v>-14</v>
      </c>
      <c r="I83" s="191" t="s">
        <v>156</v>
      </c>
      <c r="J83" s="169">
        <v>524700</v>
      </c>
      <c r="K83" s="169">
        <v>218784</v>
      </c>
      <c r="L83" s="175">
        <v>20.5</v>
      </c>
      <c r="M83" s="175">
        <v>20.5</v>
      </c>
      <c r="N83" s="177">
        <v>4.4000000000000004</v>
      </c>
      <c r="O83" s="177">
        <v>3.5</v>
      </c>
      <c r="P83" s="178"/>
      <c r="Q83" s="179">
        <f t="shared" si="3"/>
        <v>0</v>
      </c>
      <c r="R83" s="180">
        <f t="shared" si="4"/>
        <v>26.950000000000003</v>
      </c>
      <c r="S83"/>
    </row>
    <row r="84" spans="1:19" ht="15.75" x14ac:dyDescent="0.45">
      <c r="A84" s="169" t="s">
        <v>102</v>
      </c>
      <c r="B84" s="169">
        <v>25</v>
      </c>
      <c r="C84" s="169">
        <v>4</v>
      </c>
      <c r="D84" s="187" t="s">
        <v>35</v>
      </c>
      <c r="E84" s="171">
        <v>44629</v>
      </c>
      <c r="F84" s="172">
        <f t="shared" si="0"/>
        <v>8.1428571428571423</v>
      </c>
      <c r="G84" s="173">
        <f t="shared" si="1"/>
        <v>8</v>
      </c>
      <c r="H84" s="173">
        <f t="shared" si="2"/>
        <v>-14</v>
      </c>
      <c r="I84" s="199" t="s">
        <v>153</v>
      </c>
      <c r="J84" s="169">
        <v>524701</v>
      </c>
      <c r="K84" s="169">
        <v>218784</v>
      </c>
      <c r="L84" s="175">
        <v>21.7</v>
      </c>
      <c r="M84" s="175">
        <v>21.7</v>
      </c>
      <c r="N84" s="177">
        <v>3</v>
      </c>
      <c r="O84" s="177">
        <v>3</v>
      </c>
      <c r="P84" s="178"/>
      <c r="Q84" s="179">
        <f t="shared" si="3"/>
        <v>0</v>
      </c>
      <c r="R84" s="180">
        <f t="shared" si="4"/>
        <v>13.5</v>
      </c>
      <c r="S84"/>
    </row>
    <row r="85" spans="1:19" ht="15.75" x14ac:dyDescent="0.45">
      <c r="A85" s="169" t="s">
        <v>103</v>
      </c>
      <c r="B85" s="169">
        <v>26</v>
      </c>
      <c r="C85" s="169">
        <v>0</v>
      </c>
      <c r="D85" s="188" t="s">
        <v>36</v>
      </c>
      <c r="E85" s="171">
        <v>44629</v>
      </c>
      <c r="F85" s="172">
        <f t="shared" si="0"/>
        <v>8.1428571428571423</v>
      </c>
      <c r="G85" s="173">
        <f t="shared" si="1"/>
        <v>8</v>
      </c>
      <c r="H85" s="173">
        <f t="shared" si="2"/>
        <v>-14</v>
      </c>
      <c r="I85" s="199" t="s">
        <v>153</v>
      </c>
      <c r="J85" s="169">
        <v>524702</v>
      </c>
      <c r="K85" s="169">
        <v>218785</v>
      </c>
      <c r="L85" s="175">
        <v>19.7</v>
      </c>
      <c r="M85" s="175">
        <v>19.7</v>
      </c>
      <c r="N85" s="177">
        <v>3.4</v>
      </c>
      <c r="O85" s="177">
        <v>3.4</v>
      </c>
      <c r="P85" s="178"/>
      <c r="Q85" s="179">
        <f t="shared" si="3"/>
        <v>0</v>
      </c>
      <c r="R85" s="180">
        <f t="shared" si="4"/>
        <v>19.651999999999997</v>
      </c>
      <c r="S85"/>
    </row>
    <row r="86" spans="1:19" ht="15.75" x14ac:dyDescent="0.45">
      <c r="A86" s="169" t="s">
        <v>114</v>
      </c>
      <c r="B86" s="169">
        <v>27</v>
      </c>
      <c r="C86" s="169">
        <v>1</v>
      </c>
      <c r="D86" s="188" t="s">
        <v>36</v>
      </c>
      <c r="E86" s="171">
        <v>44629</v>
      </c>
      <c r="F86" s="172">
        <f t="shared" si="0"/>
        <v>8.1428571428571423</v>
      </c>
      <c r="G86" s="173">
        <f t="shared" si="1"/>
        <v>8</v>
      </c>
      <c r="H86" s="173">
        <f t="shared" si="2"/>
        <v>-14</v>
      </c>
      <c r="I86" s="190" t="s">
        <v>154</v>
      </c>
      <c r="J86" s="169">
        <v>524703</v>
      </c>
      <c r="K86" s="169">
        <v>218785</v>
      </c>
      <c r="L86" s="175">
        <v>19.399999999999999</v>
      </c>
      <c r="M86" s="175">
        <v>19.399999999999999</v>
      </c>
      <c r="N86" s="177">
        <v>3.6</v>
      </c>
      <c r="O86" s="177">
        <v>3.2</v>
      </c>
      <c r="P86" s="178"/>
      <c r="Q86" s="179">
        <f t="shared" si="3"/>
        <v>0</v>
      </c>
      <c r="R86" s="180">
        <f t="shared" si="4"/>
        <v>18.432000000000002</v>
      </c>
      <c r="S86"/>
    </row>
    <row r="87" spans="1:19" ht="15.75" x14ac:dyDescent="0.45">
      <c r="A87" s="169" t="s">
        <v>151</v>
      </c>
      <c r="B87" s="169">
        <v>28</v>
      </c>
      <c r="C87" s="169">
        <v>2</v>
      </c>
      <c r="D87" s="188" t="s">
        <v>36</v>
      </c>
      <c r="E87" s="171">
        <v>44629</v>
      </c>
      <c r="F87" s="172">
        <f t="shared" si="0"/>
        <v>8.1428571428571423</v>
      </c>
      <c r="G87" s="173">
        <f t="shared" si="1"/>
        <v>8</v>
      </c>
      <c r="H87" s="173">
        <f t="shared" si="2"/>
        <v>-14</v>
      </c>
      <c r="I87" s="191" t="s">
        <v>156</v>
      </c>
      <c r="J87" s="169">
        <v>524704</v>
      </c>
      <c r="K87" s="169">
        <v>218785</v>
      </c>
      <c r="L87" s="175">
        <v>22.9</v>
      </c>
      <c r="M87" s="175">
        <v>22.9</v>
      </c>
      <c r="N87" s="177">
        <v>3</v>
      </c>
      <c r="O87" s="177">
        <v>3</v>
      </c>
      <c r="P87" s="178"/>
      <c r="Q87" s="179">
        <f t="shared" si="3"/>
        <v>0</v>
      </c>
      <c r="R87" s="180">
        <f t="shared" si="4"/>
        <v>13.5</v>
      </c>
      <c r="S87"/>
    </row>
    <row r="88" spans="1:19" ht="15.75" x14ac:dyDescent="0.45">
      <c r="A88" s="169" t="s">
        <v>104</v>
      </c>
      <c r="B88" s="169">
        <v>29</v>
      </c>
      <c r="C88" s="169">
        <v>3</v>
      </c>
      <c r="D88" s="188" t="s">
        <v>36</v>
      </c>
      <c r="E88" s="171">
        <v>44629</v>
      </c>
      <c r="F88" s="172">
        <f t="shared" si="0"/>
        <v>8.1428571428571423</v>
      </c>
      <c r="G88" s="173">
        <f t="shared" si="1"/>
        <v>8</v>
      </c>
      <c r="H88" s="173">
        <f t="shared" si="2"/>
        <v>-14</v>
      </c>
      <c r="I88" s="199" t="s">
        <v>153</v>
      </c>
      <c r="J88" s="169">
        <v>524705</v>
      </c>
      <c r="K88" s="169">
        <v>218785</v>
      </c>
      <c r="L88" s="175">
        <v>17.600000000000001</v>
      </c>
      <c r="M88" s="175">
        <v>17.600000000000001</v>
      </c>
      <c r="N88" s="177">
        <v>3.7</v>
      </c>
      <c r="O88" s="177">
        <v>3.5</v>
      </c>
      <c r="P88" s="178"/>
      <c r="Q88" s="179">
        <f t="shared" si="3"/>
        <v>0</v>
      </c>
      <c r="R88" s="180">
        <f t="shared" si="4"/>
        <v>22.662500000000001</v>
      </c>
      <c r="S88"/>
    </row>
    <row r="89" spans="1:19" ht="15.75" x14ac:dyDescent="0.45">
      <c r="A89" s="169" t="s">
        <v>152</v>
      </c>
      <c r="B89" s="169">
        <v>30</v>
      </c>
      <c r="C89" s="169">
        <v>4</v>
      </c>
      <c r="D89" s="188" t="s">
        <v>36</v>
      </c>
      <c r="E89" s="171">
        <v>44629</v>
      </c>
      <c r="F89" s="172">
        <f t="shared" si="0"/>
        <v>8.1428571428571423</v>
      </c>
      <c r="G89" s="173">
        <f t="shared" si="1"/>
        <v>8</v>
      </c>
      <c r="H89" s="173">
        <f t="shared" si="2"/>
        <v>-14</v>
      </c>
      <c r="I89" s="191" t="s">
        <v>156</v>
      </c>
      <c r="J89" s="169">
        <v>524706</v>
      </c>
      <c r="K89" s="169">
        <v>218785</v>
      </c>
      <c r="L89" s="175">
        <v>23.6</v>
      </c>
      <c r="M89" s="175">
        <v>23.6</v>
      </c>
      <c r="N89" s="177">
        <v>4.4000000000000004</v>
      </c>
      <c r="O89" s="177">
        <v>3.6</v>
      </c>
      <c r="P89" s="178"/>
      <c r="Q89" s="179">
        <f t="shared" si="3"/>
        <v>0</v>
      </c>
      <c r="R89" s="180">
        <f t="shared" si="4"/>
        <v>28.512000000000004</v>
      </c>
      <c r="S89"/>
    </row>
    <row r="90" spans="1:19" ht="16.149999999999999" thickBot="1" x14ac:dyDescent="0.5">
      <c r="A90" s="169" t="s">
        <v>142</v>
      </c>
      <c r="B90" s="169">
        <v>1</v>
      </c>
      <c r="C90" s="169">
        <v>0</v>
      </c>
      <c r="D90" s="170" t="s">
        <v>31</v>
      </c>
      <c r="E90" s="171">
        <v>44639</v>
      </c>
      <c r="F90" s="172">
        <f t="shared" si="0"/>
        <v>9.5714285714285712</v>
      </c>
      <c r="G90" s="173">
        <f t="shared" si="1"/>
        <v>18</v>
      </c>
      <c r="H90" s="173">
        <f t="shared" si="2"/>
        <v>-4</v>
      </c>
      <c r="I90" s="213" t="s">
        <v>156</v>
      </c>
      <c r="J90" s="169">
        <v>524677</v>
      </c>
      <c r="K90" s="169">
        <v>218780</v>
      </c>
      <c r="L90" s="175">
        <v>21.5</v>
      </c>
      <c r="M90" s="175">
        <v>21</v>
      </c>
      <c r="N90" s="177">
        <v>6.9</v>
      </c>
      <c r="O90" s="177">
        <v>6.6</v>
      </c>
      <c r="P90" s="178"/>
      <c r="Q90" s="179">
        <f t="shared" si="3"/>
        <v>-2.3255813953488413</v>
      </c>
      <c r="R90" s="180">
        <f t="shared" si="4"/>
        <v>150.28199999999998</v>
      </c>
      <c r="S90"/>
    </row>
    <row r="91" spans="1:19" ht="16.149999999999999" thickBot="1" x14ac:dyDescent="0.5">
      <c r="A91" s="169" t="s">
        <v>96</v>
      </c>
      <c r="B91" s="169">
        <v>3</v>
      </c>
      <c r="C91" s="169">
        <v>2</v>
      </c>
      <c r="D91" s="170" t="s">
        <v>31</v>
      </c>
      <c r="E91" s="171">
        <v>44639</v>
      </c>
      <c r="F91" s="172">
        <f t="shared" si="0"/>
        <v>9.5714285714285712</v>
      </c>
      <c r="G91" s="173">
        <f t="shared" si="1"/>
        <v>18</v>
      </c>
      <c r="H91" s="173">
        <f t="shared" si="2"/>
        <v>-4</v>
      </c>
      <c r="I91" s="206" t="s">
        <v>153</v>
      </c>
      <c r="J91" s="169">
        <v>524679</v>
      </c>
      <c r="K91" s="169">
        <v>218780</v>
      </c>
      <c r="L91" s="175">
        <v>22</v>
      </c>
      <c r="M91" s="175">
        <v>22.3</v>
      </c>
      <c r="N91" s="177">
        <v>6.2</v>
      </c>
      <c r="O91" s="177">
        <v>6.1</v>
      </c>
      <c r="P91" s="178"/>
      <c r="Q91" s="179">
        <f t="shared" si="3"/>
        <v>1.3636363636363669</v>
      </c>
      <c r="R91" s="180">
        <f t="shared" si="4"/>
        <v>115.351</v>
      </c>
      <c r="S91"/>
    </row>
    <row r="92" spans="1:19" ht="16.149999999999999" thickBot="1" x14ac:dyDescent="0.5">
      <c r="A92" s="169" t="s">
        <v>143</v>
      </c>
      <c r="B92" s="169">
        <v>4</v>
      </c>
      <c r="C92" s="169">
        <v>3</v>
      </c>
      <c r="D92" s="170" t="s">
        <v>31</v>
      </c>
      <c r="E92" s="171">
        <v>44639</v>
      </c>
      <c r="F92" s="172">
        <f t="shared" si="0"/>
        <v>9.5714285714285712</v>
      </c>
      <c r="G92" s="173">
        <f t="shared" si="1"/>
        <v>18</v>
      </c>
      <c r="H92" s="173">
        <f t="shared" si="2"/>
        <v>-4</v>
      </c>
      <c r="I92" s="203" t="s">
        <v>154</v>
      </c>
      <c r="J92" s="169">
        <v>524680</v>
      </c>
      <c r="K92" s="169">
        <v>218780</v>
      </c>
      <c r="L92" s="175">
        <v>19.899999999999999</v>
      </c>
      <c r="M92" s="175">
        <v>21</v>
      </c>
      <c r="N92" s="177">
        <v>2.6</v>
      </c>
      <c r="O92" s="177">
        <v>2.6</v>
      </c>
      <c r="P92" s="178"/>
      <c r="Q92" s="179">
        <f t="shared" si="3"/>
        <v>5.5276381909547867</v>
      </c>
      <c r="R92" s="180">
        <f t="shared" si="4"/>
        <v>8.788000000000002</v>
      </c>
      <c r="S92"/>
    </row>
    <row r="93" spans="1:19" ht="16.149999999999999" thickBot="1" x14ac:dyDescent="0.5">
      <c r="A93" s="169" t="s">
        <v>144</v>
      </c>
      <c r="B93" s="169">
        <v>5</v>
      </c>
      <c r="C93" s="169">
        <v>4</v>
      </c>
      <c r="D93" s="170" t="s">
        <v>31</v>
      </c>
      <c r="E93" s="171">
        <v>44639</v>
      </c>
      <c r="F93" s="172">
        <f t="shared" si="0"/>
        <v>9.5714285714285712</v>
      </c>
      <c r="G93" s="173">
        <f t="shared" si="1"/>
        <v>18</v>
      </c>
      <c r="H93" s="173">
        <f t="shared" si="2"/>
        <v>-4</v>
      </c>
      <c r="I93" s="195"/>
      <c r="J93" s="169">
        <v>524681</v>
      </c>
      <c r="K93" s="169">
        <v>218780</v>
      </c>
      <c r="L93" s="175">
        <v>22.6</v>
      </c>
      <c r="M93" s="175">
        <v>24</v>
      </c>
      <c r="N93" s="177">
        <v>9.1</v>
      </c>
      <c r="O93" s="177">
        <v>8.9</v>
      </c>
      <c r="P93" s="178"/>
      <c r="Q93" s="179">
        <f t="shared" si="3"/>
        <v>6.1946902654867131</v>
      </c>
      <c r="R93" s="180">
        <f t="shared" si="4"/>
        <v>360.40550000000002</v>
      </c>
      <c r="S93"/>
    </row>
    <row r="94" spans="1:19" ht="16.149999999999999" thickBot="1" x14ac:dyDescent="0.5">
      <c r="A94" s="169" t="s">
        <v>145</v>
      </c>
      <c r="B94" s="169">
        <v>6</v>
      </c>
      <c r="C94" s="169">
        <v>0</v>
      </c>
      <c r="D94" s="183" t="s">
        <v>32</v>
      </c>
      <c r="E94" s="171">
        <v>44639</v>
      </c>
      <c r="F94" s="172">
        <f t="shared" si="0"/>
        <v>9.5714285714285712</v>
      </c>
      <c r="G94" s="173">
        <f t="shared" si="1"/>
        <v>18</v>
      </c>
      <c r="H94" s="173">
        <f t="shared" si="2"/>
        <v>-4</v>
      </c>
      <c r="I94" s="192"/>
      <c r="J94" s="169">
        <v>524682</v>
      </c>
      <c r="K94" s="169">
        <v>218781</v>
      </c>
      <c r="L94" s="175">
        <v>21.4</v>
      </c>
      <c r="M94" s="175">
        <v>23.1</v>
      </c>
      <c r="N94" s="177">
        <v>10.5</v>
      </c>
      <c r="O94" s="177">
        <v>8.1999999999999993</v>
      </c>
      <c r="P94" s="178"/>
      <c r="Q94" s="179">
        <f t="shared" si="3"/>
        <v>7.9439252336448662</v>
      </c>
      <c r="R94" s="180">
        <f t="shared" si="4"/>
        <v>353.00999999999993</v>
      </c>
      <c r="S94"/>
    </row>
    <row r="95" spans="1:19" ht="16.149999999999999" thickBot="1" x14ac:dyDescent="0.5">
      <c r="A95" s="169" t="s">
        <v>97</v>
      </c>
      <c r="B95" s="169">
        <v>7</v>
      </c>
      <c r="C95" s="169">
        <v>1</v>
      </c>
      <c r="D95" s="183" t="s">
        <v>32</v>
      </c>
      <c r="E95" s="171">
        <v>44639</v>
      </c>
      <c r="F95" s="172">
        <f t="shared" si="0"/>
        <v>9.5714285714285712</v>
      </c>
      <c r="G95" s="173">
        <f t="shared" si="1"/>
        <v>18</v>
      </c>
      <c r="H95" s="173">
        <f t="shared" si="2"/>
        <v>-4</v>
      </c>
      <c r="I95" s="193" t="s">
        <v>154</v>
      </c>
      <c r="J95" s="169">
        <v>524683</v>
      </c>
      <c r="K95" s="169">
        <v>218781</v>
      </c>
      <c r="L95" s="175">
        <v>20.9</v>
      </c>
      <c r="M95" s="175">
        <v>21.6</v>
      </c>
      <c r="N95" s="177">
        <v>5</v>
      </c>
      <c r="O95" s="177">
        <v>4.0999999999999996</v>
      </c>
      <c r="P95" s="178"/>
      <c r="Q95" s="179">
        <f t="shared" si="3"/>
        <v>3.3492822966507241</v>
      </c>
      <c r="R95" s="180">
        <f t="shared" si="4"/>
        <v>42.024999999999999</v>
      </c>
      <c r="S95"/>
    </row>
    <row r="96" spans="1:19" ht="16.149999999999999" thickBot="1" x14ac:dyDescent="0.5">
      <c r="A96" s="169" t="s">
        <v>98</v>
      </c>
      <c r="B96" s="169">
        <v>8</v>
      </c>
      <c r="C96" s="169">
        <v>2</v>
      </c>
      <c r="D96" s="183" t="s">
        <v>32</v>
      </c>
      <c r="E96" s="171">
        <v>44639</v>
      </c>
      <c r="F96" s="172">
        <f t="shared" si="0"/>
        <v>9.5714285714285712</v>
      </c>
      <c r="G96" s="173">
        <f t="shared" si="1"/>
        <v>18</v>
      </c>
      <c r="H96" s="173">
        <f t="shared" si="2"/>
        <v>-4</v>
      </c>
      <c r="I96" s="200" t="s">
        <v>153</v>
      </c>
      <c r="J96" s="169">
        <v>524684</v>
      </c>
      <c r="K96" s="169">
        <v>218781</v>
      </c>
      <c r="L96" s="175">
        <v>22.7</v>
      </c>
      <c r="M96" s="175">
        <v>23.8</v>
      </c>
      <c r="N96" s="177">
        <v>9</v>
      </c>
      <c r="O96" s="177">
        <v>6.5</v>
      </c>
      <c r="P96" s="178"/>
      <c r="Q96" s="179">
        <f t="shared" si="3"/>
        <v>4.8458149779735837</v>
      </c>
      <c r="R96" s="180">
        <f t="shared" si="4"/>
        <v>190.125</v>
      </c>
      <c r="S96"/>
    </row>
    <row r="97" spans="1:19" ht="16.149999999999999" thickBot="1" x14ac:dyDescent="0.5">
      <c r="A97" s="169" t="s">
        <v>146</v>
      </c>
      <c r="B97" s="169">
        <v>9</v>
      </c>
      <c r="C97" s="169">
        <v>3</v>
      </c>
      <c r="D97" s="183" t="s">
        <v>32</v>
      </c>
      <c r="E97" s="171">
        <v>44639</v>
      </c>
      <c r="F97" s="172">
        <f t="shared" si="0"/>
        <v>9.5714285714285712</v>
      </c>
      <c r="G97" s="173">
        <f t="shared" si="1"/>
        <v>18</v>
      </c>
      <c r="H97" s="173">
        <f t="shared" si="2"/>
        <v>-4</v>
      </c>
      <c r="I97" s="198"/>
      <c r="J97" s="169">
        <v>524685</v>
      </c>
      <c r="K97" s="169">
        <v>218781</v>
      </c>
      <c r="L97" s="175">
        <v>21.3</v>
      </c>
      <c r="M97" s="175">
        <v>22.5</v>
      </c>
      <c r="N97" s="177">
        <v>8.8000000000000007</v>
      </c>
      <c r="O97" s="177">
        <v>7.7</v>
      </c>
      <c r="P97" s="178"/>
      <c r="Q97" s="179">
        <f t="shared" si="3"/>
        <v>5.6338028169014009</v>
      </c>
      <c r="R97" s="180">
        <f t="shared" si="4"/>
        <v>260.87600000000003</v>
      </c>
      <c r="S97"/>
    </row>
    <row r="98" spans="1:19" ht="16.149999999999999" thickBot="1" x14ac:dyDescent="0.5">
      <c r="A98" s="169" t="s">
        <v>147</v>
      </c>
      <c r="B98" s="169">
        <v>10</v>
      </c>
      <c r="C98" s="169">
        <v>4</v>
      </c>
      <c r="D98" s="183" t="s">
        <v>32</v>
      </c>
      <c r="E98" s="171">
        <v>44639</v>
      </c>
      <c r="F98" s="172">
        <f t="shared" si="0"/>
        <v>9.5714285714285712</v>
      </c>
      <c r="G98" s="173">
        <f t="shared" si="1"/>
        <v>18</v>
      </c>
      <c r="H98" s="173">
        <f t="shared" si="2"/>
        <v>-4</v>
      </c>
      <c r="I98" s="205"/>
      <c r="J98" s="169">
        <v>524686</v>
      </c>
      <c r="K98" s="169">
        <v>218781</v>
      </c>
      <c r="L98" s="175">
        <v>21.9</v>
      </c>
      <c r="M98" s="175">
        <v>22.8</v>
      </c>
      <c r="N98" s="177">
        <v>12.3</v>
      </c>
      <c r="O98" s="177">
        <v>9</v>
      </c>
      <c r="P98" s="178"/>
      <c r="Q98" s="179">
        <f t="shared" si="3"/>
        <v>4.1095890410959068</v>
      </c>
      <c r="R98" s="180">
        <f t="shared" si="4"/>
        <v>498.15000000000003</v>
      </c>
      <c r="S98"/>
    </row>
    <row r="99" spans="1:19" ht="16.149999999999999" thickBot="1" x14ac:dyDescent="0.5">
      <c r="A99" s="169" t="s">
        <v>111</v>
      </c>
      <c r="B99" s="169">
        <v>12</v>
      </c>
      <c r="C99" s="169">
        <v>1</v>
      </c>
      <c r="D99" s="184" t="s">
        <v>33</v>
      </c>
      <c r="E99" s="171">
        <v>44639</v>
      </c>
      <c r="F99" s="172">
        <f t="shared" si="0"/>
        <v>9.5714285714285712</v>
      </c>
      <c r="G99" s="173">
        <f t="shared" si="1"/>
        <v>18</v>
      </c>
      <c r="H99" s="173">
        <f t="shared" si="2"/>
        <v>-4</v>
      </c>
      <c r="I99" s="196" t="s">
        <v>154</v>
      </c>
      <c r="J99" s="169">
        <v>524688</v>
      </c>
      <c r="K99" s="169">
        <v>218782</v>
      </c>
      <c r="L99" s="175">
        <v>22.8</v>
      </c>
      <c r="M99" s="175">
        <v>23.6</v>
      </c>
      <c r="N99" s="177">
        <v>6.2</v>
      </c>
      <c r="O99" s="177">
        <v>5.2</v>
      </c>
      <c r="P99" s="178"/>
      <c r="Q99" s="179">
        <f t="shared" si="3"/>
        <v>3.5087719298245723</v>
      </c>
      <c r="R99" s="180">
        <f t="shared" si="4"/>
        <v>83.824000000000012</v>
      </c>
      <c r="S99"/>
    </row>
    <row r="100" spans="1:19" ht="16.149999999999999" thickBot="1" x14ac:dyDescent="0.5">
      <c r="A100" s="169" t="s">
        <v>148</v>
      </c>
      <c r="B100" s="169">
        <v>15</v>
      </c>
      <c r="C100" s="169">
        <v>4</v>
      </c>
      <c r="D100" s="184" t="s">
        <v>33</v>
      </c>
      <c r="E100" s="171">
        <v>44639</v>
      </c>
      <c r="F100" s="172">
        <f t="shared" ref="F100:F163" si="5">(E100-44572)/7</f>
        <v>9.5714285714285712</v>
      </c>
      <c r="G100" s="173">
        <f t="shared" ref="G100:G163" si="6">E100-44621</f>
        <v>18</v>
      </c>
      <c r="H100" s="173">
        <f t="shared" ref="H100:H163" si="7">E100-44643</f>
        <v>-4</v>
      </c>
      <c r="I100" s="197"/>
      <c r="J100" s="169">
        <v>524691</v>
      </c>
      <c r="K100" s="169">
        <v>218782</v>
      </c>
      <c r="L100" s="175">
        <v>23.5</v>
      </c>
      <c r="M100" s="175">
        <v>24.3</v>
      </c>
      <c r="N100" s="177">
        <v>9.6</v>
      </c>
      <c r="O100" s="177">
        <v>7.8</v>
      </c>
      <c r="P100" s="178"/>
      <c r="Q100" s="179">
        <f t="shared" ref="Q100:Q163" si="8">IF(M100="","",((M100/L100)-1)*100)</f>
        <v>3.4042553191489411</v>
      </c>
      <c r="R100" s="180">
        <f t="shared" ref="R100:R163" si="9">IF(N100="","",N100*O100*O100/2)</f>
        <v>292.03199999999998</v>
      </c>
      <c r="S100"/>
    </row>
    <row r="101" spans="1:19" ht="15.75" x14ac:dyDescent="0.45">
      <c r="A101" s="169" t="s">
        <v>149</v>
      </c>
      <c r="B101" s="169">
        <v>16</v>
      </c>
      <c r="C101" s="169">
        <v>0</v>
      </c>
      <c r="D101" s="186" t="s">
        <v>34</v>
      </c>
      <c r="E101" s="171">
        <v>44639</v>
      </c>
      <c r="F101" s="172">
        <f t="shared" si="5"/>
        <v>9.5714285714285712</v>
      </c>
      <c r="G101" s="173">
        <f t="shared" si="6"/>
        <v>18</v>
      </c>
      <c r="H101" s="173">
        <f t="shared" si="7"/>
        <v>-4</v>
      </c>
      <c r="I101" s="205" t="s">
        <v>156</v>
      </c>
      <c r="J101" s="169">
        <v>524692</v>
      </c>
      <c r="K101" s="169">
        <v>218783</v>
      </c>
      <c r="L101" s="175">
        <v>16.600000000000001</v>
      </c>
      <c r="M101" s="175">
        <v>18.7</v>
      </c>
      <c r="N101" s="177">
        <v>5.2</v>
      </c>
      <c r="O101" s="177">
        <v>5.2</v>
      </c>
      <c r="P101" s="178"/>
      <c r="Q101" s="179">
        <f t="shared" si="8"/>
        <v>12.650602409638534</v>
      </c>
      <c r="R101" s="180">
        <f t="shared" si="9"/>
        <v>70.304000000000016</v>
      </c>
      <c r="S101"/>
    </row>
    <row r="102" spans="1:19" ht="16.149999999999999" thickBot="1" x14ac:dyDescent="0.5">
      <c r="A102" s="169" t="s">
        <v>112</v>
      </c>
      <c r="B102" s="169">
        <v>18</v>
      </c>
      <c r="C102" s="169">
        <v>2</v>
      </c>
      <c r="D102" s="186" t="s">
        <v>34</v>
      </c>
      <c r="E102" s="171">
        <v>44639</v>
      </c>
      <c r="F102" s="172">
        <f t="shared" si="5"/>
        <v>9.5714285714285712</v>
      </c>
      <c r="G102" s="173">
        <f t="shared" si="6"/>
        <v>18</v>
      </c>
      <c r="H102" s="173">
        <f t="shared" si="7"/>
        <v>-4</v>
      </c>
      <c r="I102" s="190" t="s">
        <v>154</v>
      </c>
      <c r="J102" s="169">
        <v>524694</v>
      </c>
      <c r="K102" s="169">
        <v>218783</v>
      </c>
      <c r="L102" s="175">
        <v>18.7</v>
      </c>
      <c r="M102" s="175">
        <v>19.8</v>
      </c>
      <c r="N102" s="177">
        <v>4.8</v>
      </c>
      <c r="O102" s="177">
        <v>4.2</v>
      </c>
      <c r="P102" s="178"/>
      <c r="Q102" s="179">
        <f t="shared" si="8"/>
        <v>5.8823529411764719</v>
      </c>
      <c r="R102" s="180">
        <f t="shared" si="9"/>
        <v>42.336000000000006</v>
      </c>
      <c r="S102"/>
    </row>
    <row r="103" spans="1:19" ht="15.75" x14ac:dyDescent="0.45">
      <c r="A103" s="169" t="s">
        <v>99</v>
      </c>
      <c r="B103" s="169">
        <v>19</v>
      </c>
      <c r="C103" s="169">
        <v>3</v>
      </c>
      <c r="D103" s="186" t="s">
        <v>34</v>
      </c>
      <c r="E103" s="171">
        <v>44639</v>
      </c>
      <c r="F103" s="172">
        <f t="shared" si="5"/>
        <v>9.5714285714285712</v>
      </c>
      <c r="G103" s="173">
        <f t="shared" si="6"/>
        <v>18</v>
      </c>
      <c r="H103" s="173">
        <f t="shared" si="7"/>
        <v>-4</v>
      </c>
      <c r="I103" s="200" t="s">
        <v>153</v>
      </c>
      <c r="J103" s="169">
        <v>524695</v>
      </c>
      <c r="K103" s="169">
        <v>218783</v>
      </c>
      <c r="L103" s="175">
        <v>18.7</v>
      </c>
      <c r="M103" s="175">
        <v>19.899999999999999</v>
      </c>
      <c r="N103" s="177">
        <v>7.9</v>
      </c>
      <c r="O103" s="177">
        <v>5.8</v>
      </c>
      <c r="P103" s="178"/>
      <c r="Q103" s="179">
        <f t="shared" si="8"/>
        <v>6.4171122994652441</v>
      </c>
      <c r="R103" s="180">
        <f t="shared" si="9"/>
        <v>132.87799999999999</v>
      </c>
      <c r="S103"/>
    </row>
    <row r="104" spans="1:19" ht="15.75" x14ac:dyDescent="0.45">
      <c r="A104" s="169" t="s">
        <v>100</v>
      </c>
      <c r="B104" s="169">
        <v>20</v>
      </c>
      <c r="C104" s="169">
        <v>4</v>
      </c>
      <c r="D104" s="186" t="s">
        <v>34</v>
      </c>
      <c r="E104" s="171">
        <v>44639</v>
      </c>
      <c r="F104" s="172">
        <f t="shared" si="5"/>
        <v>9.5714285714285712</v>
      </c>
      <c r="G104" s="173">
        <f t="shared" si="6"/>
        <v>18</v>
      </c>
      <c r="H104" s="173">
        <f t="shared" si="7"/>
        <v>-4</v>
      </c>
      <c r="I104" s="199" t="s">
        <v>153</v>
      </c>
      <c r="J104" s="169">
        <v>524696</v>
      </c>
      <c r="K104" s="169">
        <v>218783</v>
      </c>
      <c r="L104" s="175">
        <v>18.899999999999999</v>
      </c>
      <c r="M104" s="175">
        <v>20.3</v>
      </c>
      <c r="N104" s="177">
        <v>6.1</v>
      </c>
      <c r="O104" s="177">
        <v>5.0999999999999996</v>
      </c>
      <c r="P104" s="178"/>
      <c r="Q104" s="179">
        <f t="shared" si="8"/>
        <v>7.4074074074074181</v>
      </c>
      <c r="R104" s="180">
        <f t="shared" si="9"/>
        <v>79.330499999999986</v>
      </c>
      <c r="S104"/>
    </row>
    <row r="105" spans="1:19" ht="15.75" x14ac:dyDescent="0.45">
      <c r="A105" s="169" t="s">
        <v>101</v>
      </c>
      <c r="B105" s="169">
        <v>22</v>
      </c>
      <c r="C105" s="169">
        <v>1</v>
      </c>
      <c r="D105" s="187" t="s">
        <v>35</v>
      </c>
      <c r="E105" s="171">
        <v>44639</v>
      </c>
      <c r="F105" s="172">
        <f t="shared" si="5"/>
        <v>9.5714285714285712</v>
      </c>
      <c r="G105" s="173">
        <f t="shared" si="6"/>
        <v>18</v>
      </c>
      <c r="H105" s="173">
        <f t="shared" si="7"/>
        <v>-4</v>
      </c>
      <c r="I105" s="199" t="s">
        <v>153</v>
      </c>
      <c r="J105" s="169">
        <v>524698</v>
      </c>
      <c r="K105" s="169">
        <v>218784</v>
      </c>
      <c r="L105" s="175">
        <v>19.7</v>
      </c>
      <c r="M105" s="175">
        <v>21.2</v>
      </c>
      <c r="N105" s="177">
        <v>5.3</v>
      </c>
      <c r="O105" s="177">
        <v>4.9000000000000004</v>
      </c>
      <c r="P105" s="178"/>
      <c r="Q105" s="179">
        <f t="shared" si="8"/>
        <v>7.6142131979695327</v>
      </c>
      <c r="R105" s="180">
        <f t="shared" si="9"/>
        <v>63.626500000000007</v>
      </c>
      <c r="S105"/>
    </row>
    <row r="106" spans="1:19" ht="15.75" x14ac:dyDescent="0.45">
      <c r="A106" s="169" t="s">
        <v>113</v>
      </c>
      <c r="B106" s="169">
        <v>23</v>
      </c>
      <c r="C106" s="169">
        <v>2</v>
      </c>
      <c r="D106" s="187" t="s">
        <v>35</v>
      </c>
      <c r="E106" s="171">
        <v>44639</v>
      </c>
      <c r="F106" s="172">
        <f t="shared" si="5"/>
        <v>9.5714285714285712</v>
      </c>
      <c r="G106" s="173">
        <f t="shared" si="6"/>
        <v>18</v>
      </c>
      <c r="H106" s="173">
        <f t="shared" si="7"/>
        <v>-4</v>
      </c>
      <c r="I106" s="190" t="s">
        <v>154</v>
      </c>
      <c r="J106" s="169">
        <v>524699</v>
      </c>
      <c r="K106" s="169">
        <v>218784</v>
      </c>
      <c r="L106" s="175">
        <v>18.899999999999999</v>
      </c>
      <c r="M106" s="175">
        <v>20.2</v>
      </c>
      <c r="N106" s="177">
        <v>3.8</v>
      </c>
      <c r="O106" s="177">
        <v>3.8</v>
      </c>
      <c r="P106" s="178"/>
      <c r="Q106" s="179">
        <f t="shared" si="8"/>
        <v>6.8783068783068835</v>
      </c>
      <c r="R106" s="180">
        <f t="shared" si="9"/>
        <v>27.435999999999996</v>
      </c>
      <c r="S106"/>
    </row>
    <row r="107" spans="1:19" ht="15.75" x14ac:dyDescent="0.45">
      <c r="A107" s="169" t="s">
        <v>150</v>
      </c>
      <c r="B107" s="169">
        <v>24</v>
      </c>
      <c r="C107" s="169">
        <v>3</v>
      </c>
      <c r="D107" s="187" t="s">
        <v>35</v>
      </c>
      <c r="E107" s="171">
        <v>44639</v>
      </c>
      <c r="F107" s="172">
        <f t="shared" si="5"/>
        <v>9.5714285714285712</v>
      </c>
      <c r="G107" s="173">
        <f t="shared" si="6"/>
        <v>18</v>
      </c>
      <c r="H107" s="173">
        <f t="shared" si="7"/>
        <v>-4</v>
      </c>
      <c r="I107" s="191" t="s">
        <v>156</v>
      </c>
      <c r="J107" s="169">
        <v>524700</v>
      </c>
      <c r="K107" s="169">
        <v>218784</v>
      </c>
      <c r="L107" s="175">
        <v>20.5</v>
      </c>
      <c r="M107" s="175">
        <v>21</v>
      </c>
      <c r="N107" s="177">
        <v>4.4000000000000004</v>
      </c>
      <c r="O107" s="177">
        <v>2.7</v>
      </c>
      <c r="P107" s="178"/>
      <c r="Q107" s="179">
        <f t="shared" si="8"/>
        <v>2.4390243902439046</v>
      </c>
      <c r="R107" s="180">
        <f t="shared" si="9"/>
        <v>16.038000000000004</v>
      </c>
      <c r="S107"/>
    </row>
    <row r="108" spans="1:19" ht="15.75" x14ac:dyDescent="0.45">
      <c r="A108" s="169" t="s">
        <v>102</v>
      </c>
      <c r="B108" s="169">
        <v>25</v>
      </c>
      <c r="C108" s="169">
        <v>4</v>
      </c>
      <c r="D108" s="187" t="s">
        <v>35</v>
      </c>
      <c r="E108" s="171">
        <v>44639</v>
      </c>
      <c r="F108" s="172">
        <f t="shared" si="5"/>
        <v>9.5714285714285712</v>
      </c>
      <c r="G108" s="173">
        <f t="shared" si="6"/>
        <v>18</v>
      </c>
      <c r="H108" s="173">
        <f t="shared" si="7"/>
        <v>-4</v>
      </c>
      <c r="I108" s="199" t="s">
        <v>153</v>
      </c>
      <c r="J108" s="169">
        <v>524701</v>
      </c>
      <c r="K108" s="169">
        <v>218784</v>
      </c>
      <c r="L108" s="175">
        <v>21.7</v>
      </c>
      <c r="M108" s="175">
        <v>23</v>
      </c>
      <c r="N108" s="177">
        <v>2.2999999999999998</v>
      </c>
      <c r="O108" s="177">
        <v>2.2999999999999998</v>
      </c>
      <c r="P108" s="178"/>
      <c r="Q108" s="179">
        <f t="shared" si="8"/>
        <v>5.9907834101382562</v>
      </c>
      <c r="R108" s="180">
        <f t="shared" si="9"/>
        <v>6.0834999999999981</v>
      </c>
      <c r="S108"/>
    </row>
    <row r="109" spans="1:19" ht="15.75" x14ac:dyDescent="0.45">
      <c r="A109" s="169" t="s">
        <v>103</v>
      </c>
      <c r="B109" s="169">
        <v>26</v>
      </c>
      <c r="C109" s="169">
        <v>0</v>
      </c>
      <c r="D109" s="188" t="s">
        <v>36</v>
      </c>
      <c r="E109" s="171">
        <v>44639</v>
      </c>
      <c r="F109" s="172">
        <f t="shared" si="5"/>
        <v>9.5714285714285712</v>
      </c>
      <c r="G109" s="173">
        <f t="shared" si="6"/>
        <v>18</v>
      </c>
      <c r="H109" s="173">
        <f t="shared" si="7"/>
        <v>-4</v>
      </c>
      <c r="I109" s="199" t="s">
        <v>153</v>
      </c>
      <c r="J109" s="169">
        <v>524702</v>
      </c>
      <c r="K109" s="169">
        <v>218785</v>
      </c>
      <c r="L109" s="175">
        <v>19.7</v>
      </c>
      <c r="M109" s="175">
        <v>20.5</v>
      </c>
      <c r="N109" s="177">
        <v>3.6</v>
      </c>
      <c r="O109" s="177">
        <v>2.8</v>
      </c>
      <c r="P109" s="178"/>
      <c r="Q109" s="179">
        <f t="shared" si="8"/>
        <v>4.0609137055837685</v>
      </c>
      <c r="R109" s="180">
        <f t="shared" si="9"/>
        <v>14.111999999999998</v>
      </c>
      <c r="S109"/>
    </row>
    <row r="110" spans="1:19" ht="15.75" x14ac:dyDescent="0.45">
      <c r="A110" s="169" t="s">
        <v>114</v>
      </c>
      <c r="B110" s="169">
        <v>27</v>
      </c>
      <c r="C110" s="169">
        <v>1</v>
      </c>
      <c r="D110" s="188" t="s">
        <v>36</v>
      </c>
      <c r="E110" s="171">
        <v>44639</v>
      </c>
      <c r="F110" s="172">
        <f t="shared" si="5"/>
        <v>9.5714285714285712</v>
      </c>
      <c r="G110" s="173">
        <f t="shared" si="6"/>
        <v>18</v>
      </c>
      <c r="H110" s="173">
        <f t="shared" si="7"/>
        <v>-4</v>
      </c>
      <c r="I110" s="190" t="s">
        <v>154</v>
      </c>
      <c r="J110" s="169">
        <v>524703</v>
      </c>
      <c r="K110" s="169">
        <v>218785</v>
      </c>
      <c r="L110" s="175">
        <v>19.399999999999999</v>
      </c>
      <c r="M110" s="175">
        <v>20.3</v>
      </c>
      <c r="N110" s="177">
        <v>6</v>
      </c>
      <c r="O110" s="177">
        <v>6</v>
      </c>
      <c r="P110" s="178"/>
      <c r="Q110" s="179">
        <f t="shared" si="8"/>
        <v>4.6391752577319645</v>
      </c>
      <c r="R110" s="180">
        <f t="shared" si="9"/>
        <v>108</v>
      </c>
      <c r="S110"/>
    </row>
    <row r="111" spans="1:19" ht="15.75" x14ac:dyDescent="0.45">
      <c r="A111" s="169" t="s">
        <v>151</v>
      </c>
      <c r="B111" s="169">
        <v>28</v>
      </c>
      <c r="C111" s="169">
        <v>2</v>
      </c>
      <c r="D111" s="188" t="s">
        <v>36</v>
      </c>
      <c r="E111" s="171">
        <v>44639</v>
      </c>
      <c r="F111" s="172">
        <f t="shared" si="5"/>
        <v>9.5714285714285712</v>
      </c>
      <c r="G111" s="173">
        <f t="shared" si="6"/>
        <v>18</v>
      </c>
      <c r="H111" s="173">
        <f t="shared" si="7"/>
        <v>-4</v>
      </c>
      <c r="I111" s="191" t="s">
        <v>156</v>
      </c>
      <c r="J111" s="169">
        <v>524704</v>
      </c>
      <c r="K111" s="169">
        <v>218785</v>
      </c>
      <c r="L111" s="175">
        <v>22.9</v>
      </c>
      <c r="M111" s="175">
        <v>23.6</v>
      </c>
      <c r="N111" s="177">
        <v>3.1</v>
      </c>
      <c r="O111" s="177">
        <v>3</v>
      </c>
      <c r="P111" s="178"/>
      <c r="Q111" s="179">
        <f t="shared" si="8"/>
        <v>3.0567685589519833</v>
      </c>
      <c r="R111" s="180">
        <f t="shared" si="9"/>
        <v>13.950000000000001</v>
      </c>
      <c r="S111"/>
    </row>
    <row r="112" spans="1:19" ht="15.75" x14ac:dyDescent="0.45">
      <c r="A112" s="169" t="s">
        <v>104</v>
      </c>
      <c r="B112" s="169">
        <v>29</v>
      </c>
      <c r="C112" s="169">
        <v>3</v>
      </c>
      <c r="D112" s="188" t="s">
        <v>36</v>
      </c>
      <c r="E112" s="171">
        <v>44639</v>
      </c>
      <c r="F112" s="172">
        <f t="shared" si="5"/>
        <v>9.5714285714285712</v>
      </c>
      <c r="G112" s="173">
        <f t="shared" si="6"/>
        <v>18</v>
      </c>
      <c r="H112" s="173">
        <f t="shared" si="7"/>
        <v>-4</v>
      </c>
      <c r="I112" s="199" t="s">
        <v>153</v>
      </c>
      <c r="J112" s="169">
        <v>524705</v>
      </c>
      <c r="K112" s="169">
        <v>218785</v>
      </c>
      <c r="L112" s="175">
        <v>17.600000000000001</v>
      </c>
      <c r="M112" s="175">
        <v>18.100000000000001</v>
      </c>
      <c r="N112" s="177">
        <v>3.9</v>
      </c>
      <c r="O112" s="177">
        <v>3.5</v>
      </c>
      <c r="P112" s="178"/>
      <c r="Q112" s="179">
        <f t="shared" si="8"/>
        <v>2.8409090909090828</v>
      </c>
      <c r="R112" s="180">
        <f t="shared" si="9"/>
        <v>23.887499999999999</v>
      </c>
      <c r="S112"/>
    </row>
    <row r="113" spans="1:19" ht="15.75" x14ac:dyDescent="0.45">
      <c r="A113" s="169" t="s">
        <v>152</v>
      </c>
      <c r="B113" s="169">
        <v>30</v>
      </c>
      <c r="C113" s="169">
        <v>4</v>
      </c>
      <c r="D113" s="188" t="s">
        <v>36</v>
      </c>
      <c r="E113" s="171">
        <v>44639</v>
      </c>
      <c r="F113" s="172">
        <f t="shared" si="5"/>
        <v>9.5714285714285712</v>
      </c>
      <c r="G113" s="173">
        <f t="shared" si="6"/>
        <v>18</v>
      </c>
      <c r="H113" s="173">
        <f t="shared" si="7"/>
        <v>-4</v>
      </c>
      <c r="I113" s="191" t="s">
        <v>156</v>
      </c>
      <c r="J113" s="169">
        <v>524706</v>
      </c>
      <c r="K113" s="169">
        <v>218785</v>
      </c>
      <c r="L113" s="175">
        <v>23.6</v>
      </c>
      <c r="M113" s="175">
        <v>25.3</v>
      </c>
      <c r="N113" s="177">
        <v>3</v>
      </c>
      <c r="O113" s="177">
        <v>3</v>
      </c>
      <c r="P113" s="178"/>
      <c r="Q113" s="179">
        <f t="shared" si="8"/>
        <v>7.2033898305084776</v>
      </c>
      <c r="R113" s="180">
        <f t="shared" si="9"/>
        <v>13.5</v>
      </c>
      <c r="S113"/>
    </row>
    <row r="114" spans="1:19" ht="15.75" x14ac:dyDescent="0.45">
      <c r="A114" s="169" t="s">
        <v>142</v>
      </c>
      <c r="B114" s="169">
        <v>1</v>
      </c>
      <c r="C114" s="169">
        <v>0</v>
      </c>
      <c r="D114" s="170" t="s">
        <v>31</v>
      </c>
      <c r="E114" s="171">
        <v>44642</v>
      </c>
      <c r="F114" s="172">
        <f t="shared" si="5"/>
        <v>10</v>
      </c>
      <c r="G114" s="173">
        <f t="shared" si="6"/>
        <v>21</v>
      </c>
      <c r="H114" s="173">
        <f t="shared" si="7"/>
        <v>-1</v>
      </c>
      <c r="I114" s="212" t="s">
        <v>156</v>
      </c>
      <c r="J114" s="169">
        <v>524677</v>
      </c>
      <c r="K114" s="169">
        <v>218780</v>
      </c>
      <c r="L114" s="175">
        <v>21.5</v>
      </c>
      <c r="M114" s="175">
        <v>20.8</v>
      </c>
      <c r="N114" s="177">
        <v>8.6</v>
      </c>
      <c r="O114" s="177">
        <v>7.3</v>
      </c>
      <c r="P114" s="178"/>
      <c r="Q114" s="179">
        <f t="shared" si="8"/>
        <v>-3.2558139534883734</v>
      </c>
      <c r="R114" s="180">
        <f t="shared" si="9"/>
        <v>229.14699999999996</v>
      </c>
      <c r="S114"/>
    </row>
    <row r="115" spans="1:19" ht="15.75" x14ac:dyDescent="0.45">
      <c r="A115" s="169" t="s">
        <v>96</v>
      </c>
      <c r="B115" s="169">
        <v>3</v>
      </c>
      <c r="C115" s="169">
        <v>2</v>
      </c>
      <c r="D115" s="170" t="s">
        <v>31</v>
      </c>
      <c r="E115" s="171">
        <v>44642</v>
      </c>
      <c r="F115" s="172">
        <f t="shared" si="5"/>
        <v>10</v>
      </c>
      <c r="G115" s="173">
        <f t="shared" si="6"/>
        <v>21</v>
      </c>
      <c r="H115" s="173">
        <f t="shared" si="7"/>
        <v>-1</v>
      </c>
      <c r="I115" s="189" t="s">
        <v>153</v>
      </c>
      <c r="J115" s="169">
        <v>524679</v>
      </c>
      <c r="K115" s="169">
        <v>218780</v>
      </c>
      <c r="L115" s="175">
        <v>22</v>
      </c>
      <c r="M115" s="175">
        <v>22</v>
      </c>
      <c r="N115" s="177">
        <v>7.6</v>
      </c>
      <c r="O115" s="177">
        <v>7.3</v>
      </c>
      <c r="P115" s="178"/>
      <c r="Q115" s="179">
        <f t="shared" si="8"/>
        <v>0</v>
      </c>
      <c r="R115" s="180">
        <f t="shared" si="9"/>
        <v>202.50199999999998</v>
      </c>
      <c r="S115"/>
    </row>
    <row r="116" spans="1:19" ht="15.75" x14ac:dyDescent="0.45">
      <c r="A116" s="169" t="s">
        <v>143</v>
      </c>
      <c r="B116" s="169">
        <v>4</v>
      </c>
      <c r="C116" s="169">
        <v>3</v>
      </c>
      <c r="D116" s="170" t="s">
        <v>31</v>
      </c>
      <c r="E116" s="171">
        <v>44642</v>
      </c>
      <c r="F116" s="172">
        <f t="shared" si="5"/>
        <v>10</v>
      </c>
      <c r="G116" s="173">
        <f t="shared" si="6"/>
        <v>21</v>
      </c>
      <c r="H116" s="173">
        <f t="shared" si="7"/>
        <v>-1</v>
      </c>
      <c r="I116" s="190" t="s">
        <v>154</v>
      </c>
      <c r="J116" s="169">
        <v>524680</v>
      </c>
      <c r="K116" s="169">
        <v>218780</v>
      </c>
      <c r="L116" s="175">
        <v>19.899999999999999</v>
      </c>
      <c r="M116" s="175">
        <v>21.3</v>
      </c>
      <c r="N116" s="177">
        <v>3.3</v>
      </c>
      <c r="O116" s="177">
        <v>3.3</v>
      </c>
      <c r="P116" s="178"/>
      <c r="Q116" s="179">
        <f t="shared" si="8"/>
        <v>7.0351758793969932</v>
      </c>
      <c r="R116" s="180">
        <f t="shared" si="9"/>
        <v>17.968499999999999</v>
      </c>
      <c r="S116"/>
    </row>
    <row r="117" spans="1:19" ht="15.75" x14ac:dyDescent="0.45">
      <c r="A117" s="169" t="s">
        <v>144</v>
      </c>
      <c r="B117" s="169">
        <v>5</v>
      </c>
      <c r="C117" s="169">
        <v>4</v>
      </c>
      <c r="D117" s="170" t="s">
        <v>31</v>
      </c>
      <c r="E117" s="171">
        <v>44642</v>
      </c>
      <c r="F117" s="172">
        <f t="shared" si="5"/>
        <v>10</v>
      </c>
      <c r="G117" s="173">
        <f t="shared" si="6"/>
        <v>21</v>
      </c>
      <c r="H117" s="173">
        <f t="shared" si="7"/>
        <v>-1</v>
      </c>
      <c r="I117" s="191"/>
      <c r="J117" s="169">
        <v>524681</v>
      </c>
      <c r="K117" s="169">
        <v>218780</v>
      </c>
      <c r="L117" s="175">
        <v>22.6</v>
      </c>
      <c r="M117" s="175">
        <v>24.2</v>
      </c>
      <c r="N117" s="177">
        <v>13.8</v>
      </c>
      <c r="O117" s="177">
        <v>11.5</v>
      </c>
      <c r="P117" s="178"/>
      <c r="Q117" s="179">
        <f t="shared" si="8"/>
        <v>7.0796460176991038</v>
      </c>
      <c r="R117" s="180">
        <f t="shared" si="9"/>
        <v>912.52500000000009</v>
      </c>
      <c r="S117"/>
    </row>
    <row r="118" spans="1:19" ht="15.75" x14ac:dyDescent="0.45">
      <c r="A118" s="169" t="s">
        <v>145</v>
      </c>
      <c r="B118" s="169">
        <v>6</v>
      </c>
      <c r="C118" s="169">
        <v>0</v>
      </c>
      <c r="D118" s="183" t="s">
        <v>32</v>
      </c>
      <c r="E118" s="171">
        <v>44642</v>
      </c>
      <c r="F118" s="172">
        <f t="shared" si="5"/>
        <v>10</v>
      </c>
      <c r="G118" s="173">
        <f t="shared" si="6"/>
        <v>21</v>
      </c>
      <c r="H118" s="173">
        <f t="shared" si="7"/>
        <v>-1</v>
      </c>
      <c r="I118" s="199"/>
      <c r="J118" s="169">
        <v>524682</v>
      </c>
      <c r="K118" s="169">
        <v>218781</v>
      </c>
      <c r="L118" s="175">
        <v>21.4</v>
      </c>
      <c r="M118" s="175">
        <v>23.9</v>
      </c>
      <c r="N118" s="177">
        <v>13.1</v>
      </c>
      <c r="O118" s="177">
        <v>11</v>
      </c>
      <c r="P118" s="178"/>
      <c r="Q118" s="179">
        <f t="shared" si="8"/>
        <v>11.682242990654213</v>
      </c>
      <c r="R118" s="180">
        <f t="shared" si="9"/>
        <v>792.55</v>
      </c>
      <c r="S118"/>
    </row>
    <row r="119" spans="1:19" ht="15.75" x14ac:dyDescent="0.45">
      <c r="A119" s="169" t="s">
        <v>97</v>
      </c>
      <c r="B119" s="169">
        <v>7</v>
      </c>
      <c r="C119" s="169">
        <v>1</v>
      </c>
      <c r="D119" s="183" t="s">
        <v>32</v>
      </c>
      <c r="E119" s="171">
        <v>44642</v>
      </c>
      <c r="F119" s="172">
        <f t="shared" si="5"/>
        <v>10</v>
      </c>
      <c r="G119" s="173">
        <f t="shared" si="6"/>
        <v>21</v>
      </c>
      <c r="H119" s="173">
        <f t="shared" si="7"/>
        <v>-1</v>
      </c>
      <c r="I119" s="202" t="s">
        <v>154</v>
      </c>
      <c r="J119" s="169">
        <v>524683</v>
      </c>
      <c r="K119" s="169">
        <v>218781</v>
      </c>
      <c r="L119" s="175">
        <v>20.9</v>
      </c>
      <c r="M119" s="175">
        <v>21.5</v>
      </c>
      <c r="N119" s="177">
        <v>7.1</v>
      </c>
      <c r="O119" s="177">
        <v>5.7</v>
      </c>
      <c r="P119" s="178"/>
      <c r="Q119" s="179">
        <f t="shared" si="8"/>
        <v>2.8708133971292016</v>
      </c>
      <c r="R119" s="180">
        <f t="shared" si="9"/>
        <v>115.3395</v>
      </c>
      <c r="S119"/>
    </row>
    <row r="120" spans="1:19" ht="16.149999999999999" thickBot="1" x14ac:dyDescent="0.5">
      <c r="A120" s="169" t="s">
        <v>98</v>
      </c>
      <c r="B120" s="169">
        <v>8</v>
      </c>
      <c r="C120" s="169">
        <v>2</v>
      </c>
      <c r="D120" s="183" t="s">
        <v>32</v>
      </c>
      <c r="E120" s="171">
        <v>44642</v>
      </c>
      <c r="F120" s="172">
        <f t="shared" si="5"/>
        <v>10</v>
      </c>
      <c r="G120" s="173">
        <f t="shared" si="6"/>
        <v>21</v>
      </c>
      <c r="H120" s="173">
        <f t="shared" si="7"/>
        <v>-1</v>
      </c>
      <c r="I120" s="192" t="s">
        <v>153</v>
      </c>
      <c r="J120" s="169">
        <v>524684</v>
      </c>
      <c r="K120" s="169">
        <v>218781</v>
      </c>
      <c r="L120" s="175">
        <v>22.7</v>
      </c>
      <c r="M120" s="175">
        <v>23.6</v>
      </c>
      <c r="N120" s="177">
        <v>12.2</v>
      </c>
      <c r="O120" s="177">
        <v>8.8000000000000007</v>
      </c>
      <c r="P120" s="178"/>
      <c r="Q120" s="179">
        <f t="shared" si="8"/>
        <v>3.9647577092511099</v>
      </c>
      <c r="R120" s="180">
        <f t="shared" si="9"/>
        <v>472.38400000000001</v>
      </c>
      <c r="S120"/>
    </row>
    <row r="121" spans="1:19" ht="16.149999999999999" thickBot="1" x14ac:dyDescent="0.5">
      <c r="A121" s="169" t="s">
        <v>146</v>
      </c>
      <c r="B121" s="169">
        <v>9</v>
      </c>
      <c r="C121" s="169">
        <v>3</v>
      </c>
      <c r="D121" s="183" t="s">
        <v>32</v>
      </c>
      <c r="E121" s="171">
        <v>44642</v>
      </c>
      <c r="F121" s="172">
        <f t="shared" si="5"/>
        <v>10</v>
      </c>
      <c r="G121" s="173">
        <f t="shared" si="6"/>
        <v>21</v>
      </c>
      <c r="H121" s="173">
        <f t="shared" si="7"/>
        <v>-1</v>
      </c>
      <c r="I121" s="194"/>
      <c r="J121" s="169">
        <v>524685</v>
      </c>
      <c r="K121" s="169">
        <v>218781</v>
      </c>
      <c r="L121" s="175">
        <v>21.3</v>
      </c>
      <c r="M121" s="175">
        <v>22.2</v>
      </c>
      <c r="N121" s="177">
        <v>13.1</v>
      </c>
      <c r="O121" s="177">
        <v>11.3</v>
      </c>
      <c r="P121" s="178"/>
      <c r="Q121" s="179">
        <f t="shared" si="8"/>
        <v>4.2253521126760507</v>
      </c>
      <c r="R121" s="180">
        <f t="shared" si="9"/>
        <v>836.36950000000002</v>
      </c>
      <c r="S121"/>
    </row>
    <row r="122" spans="1:19" ht="16.149999999999999" thickBot="1" x14ac:dyDescent="0.5">
      <c r="A122" s="169" t="s">
        <v>147</v>
      </c>
      <c r="B122" s="169">
        <v>10</v>
      </c>
      <c r="C122" s="169">
        <v>4</v>
      </c>
      <c r="D122" s="183" t="s">
        <v>32</v>
      </c>
      <c r="E122" s="171">
        <v>44642</v>
      </c>
      <c r="F122" s="172">
        <f t="shared" si="5"/>
        <v>10</v>
      </c>
      <c r="G122" s="173">
        <f t="shared" si="6"/>
        <v>21</v>
      </c>
      <c r="H122" s="173">
        <f t="shared" si="7"/>
        <v>-1</v>
      </c>
      <c r="I122" s="195"/>
      <c r="J122" s="169">
        <v>524686</v>
      </c>
      <c r="K122" s="169">
        <v>218781</v>
      </c>
      <c r="L122" s="175">
        <v>21.9</v>
      </c>
      <c r="M122" s="175">
        <v>21.3</v>
      </c>
      <c r="N122" s="177">
        <v>14</v>
      </c>
      <c r="O122" s="177">
        <v>10.9</v>
      </c>
      <c r="P122" s="178"/>
      <c r="Q122" s="179">
        <f t="shared" si="8"/>
        <v>-2.739726027397249</v>
      </c>
      <c r="R122" s="180">
        <f t="shared" si="9"/>
        <v>831.67</v>
      </c>
      <c r="S122"/>
    </row>
    <row r="123" spans="1:19" ht="16.149999999999999" thickBot="1" x14ac:dyDescent="0.5">
      <c r="A123" s="169" t="s">
        <v>111</v>
      </c>
      <c r="B123" s="169">
        <v>12</v>
      </c>
      <c r="C123" s="169">
        <v>1</v>
      </c>
      <c r="D123" s="184" t="s">
        <v>33</v>
      </c>
      <c r="E123" s="171">
        <v>44642</v>
      </c>
      <c r="F123" s="172">
        <f t="shared" si="5"/>
        <v>10</v>
      </c>
      <c r="G123" s="173">
        <f t="shared" si="6"/>
        <v>21</v>
      </c>
      <c r="H123" s="173">
        <f t="shared" si="7"/>
        <v>-1</v>
      </c>
      <c r="I123" s="193" t="s">
        <v>154</v>
      </c>
      <c r="J123" s="169">
        <v>524688</v>
      </c>
      <c r="K123" s="169">
        <v>218782</v>
      </c>
      <c r="L123" s="175">
        <v>22.8</v>
      </c>
      <c r="M123" s="175">
        <v>22.4</v>
      </c>
      <c r="N123" s="177">
        <v>7.3</v>
      </c>
      <c r="O123" s="177">
        <v>6.6</v>
      </c>
      <c r="P123" s="178"/>
      <c r="Q123" s="179">
        <f t="shared" si="8"/>
        <v>-1.7543859649122862</v>
      </c>
      <c r="R123" s="180">
        <f t="shared" si="9"/>
        <v>158.994</v>
      </c>
      <c r="S123"/>
    </row>
    <row r="124" spans="1:19" ht="16.149999999999999" thickBot="1" x14ac:dyDescent="0.5">
      <c r="A124" s="169" t="s">
        <v>148</v>
      </c>
      <c r="B124" s="169">
        <v>15</v>
      </c>
      <c r="C124" s="169">
        <v>4</v>
      </c>
      <c r="D124" s="184" t="s">
        <v>33</v>
      </c>
      <c r="E124" s="171">
        <v>44642</v>
      </c>
      <c r="F124" s="172">
        <f t="shared" si="5"/>
        <v>10</v>
      </c>
      <c r="G124" s="173">
        <f t="shared" si="6"/>
        <v>21</v>
      </c>
      <c r="H124" s="173">
        <f t="shared" si="7"/>
        <v>-1</v>
      </c>
      <c r="I124" s="203"/>
      <c r="J124" s="169">
        <v>524691</v>
      </c>
      <c r="K124" s="169">
        <v>218782</v>
      </c>
      <c r="L124" s="175">
        <v>23.5</v>
      </c>
      <c r="M124" s="175">
        <v>25</v>
      </c>
      <c r="N124" s="177">
        <v>13.4</v>
      </c>
      <c r="O124" s="177">
        <v>11</v>
      </c>
      <c r="P124" s="178"/>
      <c r="Q124" s="179">
        <f t="shared" si="8"/>
        <v>6.3829787234042534</v>
      </c>
      <c r="R124" s="180">
        <f t="shared" si="9"/>
        <v>810.7</v>
      </c>
      <c r="S124"/>
    </row>
    <row r="125" spans="1:19" ht="16.149999999999999" thickBot="1" x14ac:dyDescent="0.5">
      <c r="A125" s="169" t="s">
        <v>149</v>
      </c>
      <c r="B125" s="169">
        <v>16</v>
      </c>
      <c r="C125" s="169">
        <v>0</v>
      </c>
      <c r="D125" s="186" t="s">
        <v>34</v>
      </c>
      <c r="E125" s="171">
        <v>44642</v>
      </c>
      <c r="F125" s="172">
        <f t="shared" si="5"/>
        <v>10</v>
      </c>
      <c r="G125" s="173">
        <f t="shared" si="6"/>
        <v>21</v>
      </c>
      <c r="H125" s="173">
        <f t="shared" si="7"/>
        <v>-1</v>
      </c>
      <c r="I125" s="195" t="s">
        <v>156</v>
      </c>
      <c r="J125" s="169">
        <v>524692</v>
      </c>
      <c r="K125" s="169">
        <v>218783</v>
      </c>
      <c r="L125" s="175">
        <v>16.600000000000001</v>
      </c>
      <c r="M125" s="175">
        <v>18.600000000000001</v>
      </c>
      <c r="N125" s="177">
        <v>8.9</v>
      </c>
      <c r="O125" s="177">
        <v>7.1</v>
      </c>
      <c r="P125" s="178"/>
      <c r="Q125" s="179">
        <f t="shared" si="8"/>
        <v>12.048192771084331</v>
      </c>
      <c r="R125" s="180">
        <f t="shared" si="9"/>
        <v>224.32449999999997</v>
      </c>
      <c r="S125"/>
    </row>
    <row r="126" spans="1:19" ht="16.149999999999999" thickBot="1" x14ac:dyDescent="0.5">
      <c r="A126" s="169" t="s">
        <v>112</v>
      </c>
      <c r="B126" s="169">
        <v>18</v>
      </c>
      <c r="C126" s="169">
        <v>2</v>
      </c>
      <c r="D126" s="186" t="s">
        <v>34</v>
      </c>
      <c r="E126" s="171">
        <v>44642</v>
      </c>
      <c r="F126" s="172">
        <f t="shared" si="5"/>
        <v>10</v>
      </c>
      <c r="G126" s="173">
        <f t="shared" si="6"/>
        <v>21</v>
      </c>
      <c r="H126" s="173">
        <f t="shared" si="7"/>
        <v>-1</v>
      </c>
      <c r="I126" s="197" t="s">
        <v>154</v>
      </c>
      <c r="J126" s="169">
        <v>524694</v>
      </c>
      <c r="K126" s="169">
        <v>218783</v>
      </c>
      <c r="L126" s="175">
        <v>18.7</v>
      </c>
      <c r="M126" s="175">
        <v>19.5</v>
      </c>
      <c r="N126" s="177">
        <v>7.7</v>
      </c>
      <c r="O126" s="177">
        <v>7.3</v>
      </c>
      <c r="P126" s="178"/>
      <c r="Q126" s="179">
        <f t="shared" si="8"/>
        <v>4.2780748663101553</v>
      </c>
      <c r="R126" s="180">
        <f t="shared" si="9"/>
        <v>205.16649999999998</v>
      </c>
      <c r="S126"/>
    </row>
    <row r="127" spans="1:19" ht="16.149999999999999" thickBot="1" x14ac:dyDescent="0.5">
      <c r="A127" s="169" t="s">
        <v>99</v>
      </c>
      <c r="B127" s="169">
        <v>19</v>
      </c>
      <c r="C127" s="169">
        <v>3</v>
      </c>
      <c r="D127" s="186" t="s">
        <v>34</v>
      </c>
      <c r="E127" s="171">
        <v>44642</v>
      </c>
      <c r="F127" s="172">
        <f t="shared" si="5"/>
        <v>10</v>
      </c>
      <c r="G127" s="173">
        <f t="shared" si="6"/>
        <v>21</v>
      </c>
      <c r="H127" s="173">
        <f t="shared" si="7"/>
        <v>-1</v>
      </c>
      <c r="I127" s="200" t="s">
        <v>153</v>
      </c>
      <c r="J127" s="169">
        <v>524695</v>
      </c>
      <c r="K127" s="169">
        <v>218783</v>
      </c>
      <c r="L127" s="175">
        <v>18.7</v>
      </c>
      <c r="M127" s="175">
        <v>20.7</v>
      </c>
      <c r="N127" s="177">
        <v>10.9</v>
      </c>
      <c r="O127" s="177">
        <v>8.4</v>
      </c>
      <c r="P127" s="178"/>
      <c r="Q127" s="179">
        <f t="shared" si="8"/>
        <v>10.695187165775399</v>
      </c>
      <c r="R127" s="180">
        <f t="shared" si="9"/>
        <v>384.55200000000002</v>
      </c>
      <c r="S127"/>
    </row>
    <row r="128" spans="1:19" ht="16.149999999999999" thickBot="1" x14ac:dyDescent="0.5">
      <c r="A128" s="169" t="s">
        <v>100</v>
      </c>
      <c r="B128" s="169">
        <v>20</v>
      </c>
      <c r="C128" s="169">
        <v>4</v>
      </c>
      <c r="D128" s="186" t="s">
        <v>34</v>
      </c>
      <c r="E128" s="171">
        <v>44642</v>
      </c>
      <c r="F128" s="172">
        <f t="shared" si="5"/>
        <v>10</v>
      </c>
      <c r="G128" s="173">
        <f t="shared" si="6"/>
        <v>21</v>
      </c>
      <c r="H128" s="173">
        <f t="shared" si="7"/>
        <v>-1</v>
      </c>
      <c r="I128" s="200" t="s">
        <v>153</v>
      </c>
      <c r="J128" s="169">
        <v>524696</v>
      </c>
      <c r="K128" s="169">
        <v>218783</v>
      </c>
      <c r="L128" s="175">
        <v>18.899999999999999</v>
      </c>
      <c r="M128" s="175">
        <v>20.2</v>
      </c>
      <c r="N128" s="177">
        <v>8</v>
      </c>
      <c r="O128" s="177">
        <v>7</v>
      </c>
      <c r="P128" s="178"/>
      <c r="Q128" s="179">
        <f t="shared" si="8"/>
        <v>6.8783068783068835</v>
      </c>
      <c r="R128" s="180">
        <f t="shared" si="9"/>
        <v>196</v>
      </c>
      <c r="S128"/>
    </row>
    <row r="129" spans="1:19" ht="16.149999999999999" thickBot="1" x14ac:dyDescent="0.5">
      <c r="A129" s="169" t="s">
        <v>101</v>
      </c>
      <c r="B129" s="169">
        <v>22</v>
      </c>
      <c r="C129" s="169">
        <v>1</v>
      </c>
      <c r="D129" s="187" t="s">
        <v>35</v>
      </c>
      <c r="E129" s="171">
        <v>44642</v>
      </c>
      <c r="F129" s="172">
        <f t="shared" si="5"/>
        <v>10</v>
      </c>
      <c r="G129" s="173">
        <f t="shared" si="6"/>
        <v>21</v>
      </c>
      <c r="H129" s="173">
        <f t="shared" si="7"/>
        <v>-1</v>
      </c>
      <c r="I129" s="200" t="s">
        <v>153</v>
      </c>
      <c r="J129" s="169">
        <v>524698</v>
      </c>
      <c r="K129" s="169">
        <v>218784</v>
      </c>
      <c r="L129" s="175">
        <v>19.7</v>
      </c>
      <c r="M129" s="175">
        <v>22.5</v>
      </c>
      <c r="N129" s="177">
        <v>7.8</v>
      </c>
      <c r="O129" s="177">
        <v>5.6</v>
      </c>
      <c r="P129" s="178"/>
      <c r="Q129" s="179">
        <f t="shared" si="8"/>
        <v>14.213197969543145</v>
      </c>
      <c r="R129" s="180">
        <f t="shared" si="9"/>
        <v>122.30399999999999</v>
      </c>
      <c r="S129"/>
    </row>
    <row r="130" spans="1:19" ht="16.149999999999999" thickBot="1" x14ac:dyDescent="0.5">
      <c r="A130" s="169" t="s">
        <v>113</v>
      </c>
      <c r="B130" s="169">
        <v>23</v>
      </c>
      <c r="C130" s="169">
        <v>2</v>
      </c>
      <c r="D130" s="187" t="s">
        <v>35</v>
      </c>
      <c r="E130" s="171">
        <v>44642</v>
      </c>
      <c r="F130" s="172">
        <f t="shared" si="5"/>
        <v>10</v>
      </c>
      <c r="G130" s="173">
        <f t="shared" si="6"/>
        <v>21</v>
      </c>
      <c r="H130" s="173">
        <f t="shared" si="7"/>
        <v>-1</v>
      </c>
      <c r="I130" s="197" t="s">
        <v>154</v>
      </c>
      <c r="J130" s="169">
        <v>524699</v>
      </c>
      <c r="K130" s="169">
        <v>218784</v>
      </c>
      <c r="L130" s="175">
        <v>18.899999999999999</v>
      </c>
      <c r="M130" s="175">
        <v>20.7</v>
      </c>
      <c r="N130" s="177">
        <v>6.3</v>
      </c>
      <c r="O130" s="177">
        <v>4</v>
      </c>
      <c r="P130" s="178"/>
      <c r="Q130" s="179">
        <f t="shared" si="8"/>
        <v>9.5238095238095344</v>
      </c>
      <c r="R130" s="180">
        <f t="shared" si="9"/>
        <v>50.4</v>
      </c>
      <c r="S130"/>
    </row>
    <row r="131" spans="1:19" ht="15.75" x14ac:dyDescent="0.45">
      <c r="A131" s="169" t="s">
        <v>150</v>
      </c>
      <c r="B131" s="169">
        <v>24</v>
      </c>
      <c r="C131" s="169">
        <v>3</v>
      </c>
      <c r="D131" s="187" t="s">
        <v>35</v>
      </c>
      <c r="E131" s="171">
        <v>44642</v>
      </c>
      <c r="F131" s="172">
        <f t="shared" si="5"/>
        <v>10</v>
      </c>
      <c r="G131" s="173">
        <f t="shared" si="6"/>
        <v>21</v>
      </c>
      <c r="H131" s="173">
        <f t="shared" si="7"/>
        <v>-1</v>
      </c>
      <c r="I131" s="205" t="s">
        <v>156</v>
      </c>
      <c r="J131" s="169">
        <v>524700</v>
      </c>
      <c r="K131" s="169">
        <v>218784</v>
      </c>
      <c r="L131" s="175">
        <v>20.5</v>
      </c>
      <c r="M131" s="175">
        <v>21</v>
      </c>
      <c r="N131" s="177">
        <v>4.7</v>
      </c>
      <c r="O131" s="177">
        <v>2.9</v>
      </c>
      <c r="P131" s="178"/>
      <c r="Q131" s="179">
        <f t="shared" si="8"/>
        <v>2.4390243902439046</v>
      </c>
      <c r="R131" s="180">
        <f t="shared" si="9"/>
        <v>19.763500000000001</v>
      </c>
      <c r="S131"/>
    </row>
    <row r="132" spans="1:19" ht="16.149999999999999" thickBot="1" x14ac:dyDescent="0.5">
      <c r="A132" s="169" t="s">
        <v>102</v>
      </c>
      <c r="B132" s="169">
        <v>25</v>
      </c>
      <c r="C132" s="169">
        <v>4</v>
      </c>
      <c r="D132" s="187" t="s">
        <v>35</v>
      </c>
      <c r="E132" s="171">
        <v>44642</v>
      </c>
      <c r="F132" s="172">
        <f t="shared" si="5"/>
        <v>10</v>
      </c>
      <c r="G132" s="173">
        <f t="shared" si="6"/>
        <v>21</v>
      </c>
      <c r="H132" s="173">
        <f t="shared" si="7"/>
        <v>-1</v>
      </c>
      <c r="I132" s="199" t="s">
        <v>153</v>
      </c>
      <c r="J132" s="169">
        <v>524701</v>
      </c>
      <c r="K132" s="169">
        <v>218784</v>
      </c>
      <c r="L132" s="175">
        <v>21.7</v>
      </c>
      <c r="M132" s="175">
        <v>23</v>
      </c>
      <c r="N132" s="177">
        <v>4.0999999999999996</v>
      </c>
      <c r="O132" s="177">
        <v>2.2000000000000002</v>
      </c>
      <c r="P132" s="178"/>
      <c r="Q132" s="179">
        <f t="shared" si="8"/>
        <v>5.9907834101382562</v>
      </c>
      <c r="R132" s="180">
        <f t="shared" si="9"/>
        <v>9.9220000000000006</v>
      </c>
      <c r="S132"/>
    </row>
    <row r="133" spans="1:19" ht="15.75" x14ac:dyDescent="0.45">
      <c r="A133" s="169" t="s">
        <v>103</v>
      </c>
      <c r="B133" s="169">
        <v>26</v>
      </c>
      <c r="C133" s="169">
        <v>0</v>
      </c>
      <c r="D133" s="188" t="s">
        <v>36</v>
      </c>
      <c r="E133" s="171">
        <v>44642</v>
      </c>
      <c r="F133" s="172">
        <f t="shared" si="5"/>
        <v>10</v>
      </c>
      <c r="G133" s="173">
        <f t="shared" si="6"/>
        <v>21</v>
      </c>
      <c r="H133" s="173">
        <f t="shared" si="7"/>
        <v>-1</v>
      </c>
      <c r="I133" s="200" t="s">
        <v>153</v>
      </c>
      <c r="J133" s="169">
        <v>524702</v>
      </c>
      <c r="K133" s="169">
        <v>218785</v>
      </c>
      <c r="L133" s="175">
        <v>19.7</v>
      </c>
      <c r="M133" s="175">
        <v>20.7</v>
      </c>
      <c r="N133" s="177">
        <v>3.3</v>
      </c>
      <c r="O133" s="177">
        <v>2.8</v>
      </c>
      <c r="P133" s="178"/>
      <c r="Q133" s="179">
        <f t="shared" si="8"/>
        <v>5.0761421319796884</v>
      </c>
      <c r="R133" s="180">
        <f t="shared" si="9"/>
        <v>12.935999999999996</v>
      </c>
      <c r="S133"/>
    </row>
    <row r="134" spans="1:19" ht="15.75" x14ac:dyDescent="0.45">
      <c r="A134" s="169" t="s">
        <v>114</v>
      </c>
      <c r="B134" s="169">
        <v>27</v>
      </c>
      <c r="C134" s="169">
        <v>1</v>
      </c>
      <c r="D134" s="188" t="s">
        <v>36</v>
      </c>
      <c r="E134" s="171">
        <v>44642</v>
      </c>
      <c r="F134" s="172">
        <f t="shared" si="5"/>
        <v>10</v>
      </c>
      <c r="G134" s="173">
        <f t="shared" si="6"/>
        <v>21</v>
      </c>
      <c r="H134" s="173">
        <f t="shared" si="7"/>
        <v>-1</v>
      </c>
      <c r="I134" s="190" t="s">
        <v>154</v>
      </c>
      <c r="J134" s="169">
        <v>524703</v>
      </c>
      <c r="K134" s="169">
        <v>218785</v>
      </c>
      <c r="L134" s="175">
        <v>19.399999999999999</v>
      </c>
      <c r="M134" s="175">
        <v>21.2</v>
      </c>
      <c r="N134" s="177">
        <v>8.9</v>
      </c>
      <c r="O134" s="177">
        <v>6.2</v>
      </c>
      <c r="P134" s="178"/>
      <c r="Q134" s="179">
        <f t="shared" si="8"/>
        <v>9.278350515463929</v>
      </c>
      <c r="R134" s="180">
        <f t="shared" si="9"/>
        <v>171.05800000000002</v>
      </c>
      <c r="S134"/>
    </row>
    <row r="135" spans="1:19" ht="15.75" x14ac:dyDescent="0.45">
      <c r="A135" s="169" t="s">
        <v>151</v>
      </c>
      <c r="B135" s="169">
        <v>28</v>
      </c>
      <c r="C135" s="169">
        <v>2</v>
      </c>
      <c r="D135" s="188" t="s">
        <v>36</v>
      </c>
      <c r="E135" s="171">
        <v>44642</v>
      </c>
      <c r="F135" s="172">
        <f t="shared" si="5"/>
        <v>10</v>
      </c>
      <c r="G135" s="173">
        <f t="shared" si="6"/>
        <v>21</v>
      </c>
      <c r="H135" s="173">
        <f t="shared" si="7"/>
        <v>-1</v>
      </c>
      <c r="I135" s="191" t="s">
        <v>156</v>
      </c>
      <c r="J135" s="169">
        <v>524704</v>
      </c>
      <c r="K135" s="169">
        <v>218785</v>
      </c>
      <c r="L135" s="175">
        <v>22.9</v>
      </c>
      <c r="M135" s="175">
        <v>23.3</v>
      </c>
      <c r="N135" s="177">
        <v>3.4</v>
      </c>
      <c r="O135" s="177">
        <v>3.4</v>
      </c>
      <c r="P135" s="178"/>
      <c r="Q135" s="179">
        <f t="shared" si="8"/>
        <v>1.7467248908296984</v>
      </c>
      <c r="R135" s="180">
        <f t="shared" si="9"/>
        <v>19.651999999999997</v>
      </c>
      <c r="S135"/>
    </row>
    <row r="136" spans="1:19" ht="15.75" x14ac:dyDescent="0.45">
      <c r="A136" s="169" t="s">
        <v>104</v>
      </c>
      <c r="B136" s="169">
        <v>29</v>
      </c>
      <c r="C136" s="169">
        <v>3</v>
      </c>
      <c r="D136" s="188" t="s">
        <v>36</v>
      </c>
      <c r="E136" s="171">
        <v>44642</v>
      </c>
      <c r="F136" s="172">
        <f t="shared" si="5"/>
        <v>10</v>
      </c>
      <c r="G136" s="173">
        <f t="shared" si="6"/>
        <v>21</v>
      </c>
      <c r="H136" s="173">
        <f t="shared" si="7"/>
        <v>-1</v>
      </c>
      <c r="I136" s="199" t="s">
        <v>153</v>
      </c>
      <c r="J136" s="169">
        <v>524705</v>
      </c>
      <c r="K136" s="169">
        <v>218785</v>
      </c>
      <c r="L136" s="175">
        <v>17.600000000000001</v>
      </c>
      <c r="M136" s="175">
        <v>18.3</v>
      </c>
      <c r="N136" s="177">
        <v>7.9</v>
      </c>
      <c r="O136" s="177">
        <v>4.7</v>
      </c>
      <c r="P136" s="178"/>
      <c r="Q136" s="179">
        <f t="shared" si="8"/>
        <v>3.9772727272727293</v>
      </c>
      <c r="R136" s="180">
        <f t="shared" si="9"/>
        <v>87.255500000000012</v>
      </c>
      <c r="S136"/>
    </row>
    <row r="137" spans="1:19" ht="15.75" x14ac:dyDescent="0.45">
      <c r="A137" s="169" t="s">
        <v>152</v>
      </c>
      <c r="B137" s="169">
        <v>30</v>
      </c>
      <c r="C137" s="169">
        <v>4</v>
      </c>
      <c r="D137" s="188" t="s">
        <v>36</v>
      </c>
      <c r="E137" s="171">
        <v>44642</v>
      </c>
      <c r="F137" s="172">
        <f t="shared" si="5"/>
        <v>10</v>
      </c>
      <c r="G137" s="173">
        <f t="shared" si="6"/>
        <v>21</v>
      </c>
      <c r="H137" s="173">
        <f t="shared" si="7"/>
        <v>-1</v>
      </c>
      <c r="I137" s="191" t="s">
        <v>156</v>
      </c>
      <c r="J137" s="169">
        <v>524706</v>
      </c>
      <c r="K137" s="169">
        <v>218785</v>
      </c>
      <c r="L137" s="175">
        <v>23.6</v>
      </c>
      <c r="M137" s="175">
        <v>25</v>
      </c>
      <c r="N137" s="177">
        <v>3.8</v>
      </c>
      <c r="O137" s="177">
        <v>3.8</v>
      </c>
      <c r="P137" s="178"/>
      <c r="Q137" s="179">
        <f t="shared" si="8"/>
        <v>5.9322033898304927</v>
      </c>
      <c r="R137" s="180">
        <f t="shared" si="9"/>
        <v>27.435999999999996</v>
      </c>
      <c r="S137"/>
    </row>
    <row r="138" spans="1:19" ht="15.75" x14ac:dyDescent="0.45">
      <c r="A138" s="169" t="s">
        <v>142</v>
      </c>
      <c r="B138" s="169">
        <v>1</v>
      </c>
      <c r="C138" s="169">
        <v>0</v>
      </c>
      <c r="D138" s="170" t="s">
        <v>31</v>
      </c>
      <c r="E138" s="171">
        <v>44644</v>
      </c>
      <c r="F138" s="172">
        <f t="shared" si="5"/>
        <v>10.285714285714286</v>
      </c>
      <c r="G138" s="173">
        <f t="shared" si="6"/>
        <v>23</v>
      </c>
      <c r="H138" s="173">
        <f t="shared" si="7"/>
        <v>1</v>
      </c>
      <c r="I138" s="212" t="s">
        <v>156</v>
      </c>
      <c r="J138" s="169">
        <v>524677</v>
      </c>
      <c r="K138" s="169">
        <v>218780</v>
      </c>
      <c r="L138" s="175">
        <v>21.5</v>
      </c>
      <c r="M138" s="175">
        <v>21.5</v>
      </c>
      <c r="N138" s="177">
        <v>8.6999999999999993</v>
      </c>
      <c r="O138" s="177">
        <v>8</v>
      </c>
      <c r="P138" s="178"/>
      <c r="Q138" s="179">
        <f t="shared" si="8"/>
        <v>0</v>
      </c>
      <c r="R138" s="180">
        <f t="shared" si="9"/>
        <v>278.39999999999998</v>
      </c>
      <c r="S138"/>
    </row>
    <row r="139" spans="1:19" ht="15.75" x14ac:dyDescent="0.45">
      <c r="A139" s="169" t="s">
        <v>96</v>
      </c>
      <c r="B139" s="169">
        <v>3</v>
      </c>
      <c r="C139" s="169">
        <v>2</v>
      </c>
      <c r="D139" s="170" t="s">
        <v>31</v>
      </c>
      <c r="E139" s="171">
        <v>44644</v>
      </c>
      <c r="F139" s="172">
        <f t="shared" si="5"/>
        <v>10.285714285714286</v>
      </c>
      <c r="G139" s="173">
        <f t="shared" si="6"/>
        <v>23</v>
      </c>
      <c r="H139" s="173">
        <f t="shared" si="7"/>
        <v>1</v>
      </c>
      <c r="I139" s="189" t="s">
        <v>153</v>
      </c>
      <c r="J139" s="169">
        <v>524679</v>
      </c>
      <c r="K139" s="169">
        <v>218780</v>
      </c>
      <c r="L139" s="175">
        <v>22</v>
      </c>
      <c r="M139" s="175">
        <v>22.5</v>
      </c>
      <c r="N139" s="177">
        <v>7.6</v>
      </c>
      <c r="O139" s="177">
        <v>6.6</v>
      </c>
      <c r="P139" s="178"/>
      <c r="Q139" s="179">
        <f t="shared" si="8"/>
        <v>2.2727272727272707</v>
      </c>
      <c r="R139" s="180">
        <f t="shared" si="9"/>
        <v>165.52799999999999</v>
      </c>
      <c r="S139"/>
    </row>
    <row r="140" spans="1:19" ht="15.75" x14ac:dyDescent="0.45">
      <c r="A140" s="169" t="s">
        <v>143</v>
      </c>
      <c r="B140" s="169">
        <v>4</v>
      </c>
      <c r="C140" s="169">
        <v>3</v>
      </c>
      <c r="D140" s="170" t="s">
        <v>31</v>
      </c>
      <c r="E140" s="171">
        <v>44644</v>
      </c>
      <c r="F140" s="172">
        <f t="shared" si="5"/>
        <v>10.285714285714286</v>
      </c>
      <c r="G140" s="173">
        <f t="shared" si="6"/>
        <v>23</v>
      </c>
      <c r="H140" s="173">
        <f t="shared" si="7"/>
        <v>1</v>
      </c>
      <c r="I140" s="190" t="s">
        <v>154</v>
      </c>
      <c r="J140" s="169">
        <v>524680</v>
      </c>
      <c r="K140" s="169">
        <v>218780</v>
      </c>
      <c r="L140" s="175">
        <v>19.899999999999999</v>
      </c>
      <c r="M140" s="175">
        <v>21.2</v>
      </c>
      <c r="N140" s="177">
        <v>3.7</v>
      </c>
      <c r="O140" s="177">
        <v>3.7</v>
      </c>
      <c r="P140" s="178"/>
      <c r="Q140" s="179">
        <f t="shared" si="8"/>
        <v>6.5326633165829096</v>
      </c>
      <c r="R140" s="180">
        <f t="shared" si="9"/>
        <v>25.326500000000003</v>
      </c>
      <c r="S140"/>
    </row>
    <row r="141" spans="1:19" ht="15.75" x14ac:dyDescent="0.45">
      <c r="A141" s="169" t="s">
        <v>144</v>
      </c>
      <c r="B141" s="169">
        <v>5</v>
      </c>
      <c r="C141" s="169">
        <v>4</v>
      </c>
      <c r="D141" s="170" t="s">
        <v>31</v>
      </c>
      <c r="E141" s="171">
        <v>44644</v>
      </c>
      <c r="F141" s="172">
        <f t="shared" si="5"/>
        <v>10.285714285714286</v>
      </c>
      <c r="G141" s="173">
        <f t="shared" si="6"/>
        <v>23</v>
      </c>
      <c r="H141" s="173">
        <f t="shared" si="7"/>
        <v>1</v>
      </c>
      <c r="I141" s="191"/>
      <c r="J141" s="169">
        <v>524681</v>
      </c>
      <c r="K141" s="169">
        <v>218780</v>
      </c>
      <c r="L141" s="175">
        <v>22.6</v>
      </c>
      <c r="M141" s="175"/>
      <c r="N141" s="177"/>
      <c r="O141" s="177"/>
      <c r="P141" s="178"/>
      <c r="Q141" s="179" t="str">
        <f t="shared" si="8"/>
        <v/>
      </c>
      <c r="R141" s="180" t="str">
        <f t="shared" si="9"/>
        <v/>
      </c>
      <c r="S141"/>
    </row>
    <row r="142" spans="1:19" ht="15.75" x14ac:dyDescent="0.45">
      <c r="A142" s="169" t="s">
        <v>145</v>
      </c>
      <c r="B142" s="169">
        <v>6</v>
      </c>
      <c r="C142" s="169">
        <v>0</v>
      </c>
      <c r="D142" s="183" t="s">
        <v>32</v>
      </c>
      <c r="E142" s="171">
        <v>44644</v>
      </c>
      <c r="F142" s="172">
        <f t="shared" si="5"/>
        <v>10.285714285714286</v>
      </c>
      <c r="G142" s="173">
        <f t="shared" si="6"/>
        <v>23</v>
      </c>
      <c r="H142" s="173">
        <f t="shared" si="7"/>
        <v>1</v>
      </c>
      <c r="I142" s="199"/>
      <c r="J142" s="169">
        <v>524682</v>
      </c>
      <c r="K142" s="169">
        <v>218781</v>
      </c>
      <c r="L142" s="175">
        <v>21.4</v>
      </c>
      <c r="M142" s="175"/>
      <c r="N142" s="177"/>
      <c r="O142" s="177"/>
      <c r="P142" s="178"/>
      <c r="Q142" s="179" t="str">
        <f t="shared" si="8"/>
        <v/>
      </c>
      <c r="R142" s="180" t="str">
        <f t="shared" si="9"/>
        <v/>
      </c>
      <c r="S142"/>
    </row>
    <row r="143" spans="1:19" ht="15.75" x14ac:dyDescent="0.45">
      <c r="A143" s="169" t="s">
        <v>97</v>
      </c>
      <c r="B143" s="169">
        <v>7</v>
      </c>
      <c r="C143" s="169">
        <v>1</v>
      </c>
      <c r="D143" s="183" t="s">
        <v>32</v>
      </c>
      <c r="E143" s="171">
        <v>44644</v>
      </c>
      <c r="F143" s="172">
        <f t="shared" si="5"/>
        <v>10.285714285714286</v>
      </c>
      <c r="G143" s="173">
        <f t="shared" si="6"/>
        <v>23</v>
      </c>
      <c r="H143" s="173">
        <f t="shared" si="7"/>
        <v>1</v>
      </c>
      <c r="I143" s="202" t="s">
        <v>154</v>
      </c>
      <c r="J143" s="169">
        <v>524683</v>
      </c>
      <c r="K143" s="169">
        <v>218781</v>
      </c>
      <c r="L143" s="175">
        <v>20.9</v>
      </c>
      <c r="M143" s="175">
        <v>22.4</v>
      </c>
      <c r="N143" s="177">
        <v>7.5</v>
      </c>
      <c r="O143" s="177">
        <v>6.3</v>
      </c>
      <c r="P143" s="178"/>
      <c r="Q143" s="179">
        <f t="shared" si="8"/>
        <v>7.1770334928229707</v>
      </c>
      <c r="R143" s="180">
        <f t="shared" si="9"/>
        <v>148.83750000000001</v>
      </c>
      <c r="S143"/>
    </row>
    <row r="144" spans="1:19" ht="15.75" x14ac:dyDescent="0.45">
      <c r="A144" s="169" t="s">
        <v>98</v>
      </c>
      <c r="B144" s="169">
        <v>8</v>
      </c>
      <c r="C144" s="169">
        <v>2</v>
      </c>
      <c r="D144" s="183" t="s">
        <v>32</v>
      </c>
      <c r="E144" s="171">
        <v>44644</v>
      </c>
      <c r="F144" s="172">
        <f t="shared" si="5"/>
        <v>10.285714285714286</v>
      </c>
      <c r="G144" s="173">
        <f t="shared" si="6"/>
        <v>23</v>
      </c>
      <c r="H144" s="173">
        <f t="shared" si="7"/>
        <v>1</v>
      </c>
      <c r="I144" s="199" t="s">
        <v>153</v>
      </c>
      <c r="J144" s="169">
        <v>524684</v>
      </c>
      <c r="K144" s="169">
        <v>218781</v>
      </c>
      <c r="L144" s="175">
        <v>22.7</v>
      </c>
      <c r="M144" s="175">
        <v>24.5</v>
      </c>
      <c r="N144" s="177">
        <v>12</v>
      </c>
      <c r="O144" s="177">
        <v>10.3</v>
      </c>
      <c r="P144" s="178"/>
      <c r="Q144" s="179">
        <f t="shared" si="8"/>
        <v>7.9295154185021977</v>
      </c>
      <c r="R144" s="180">
        <f t="shared" si="9"/>
        <v>636.54000000000008</v>
      </c>
      <c r="S144"/>
    </row>
    <row r="145" spans="1:19" ht="15.75" x14ac:dyDescent="0.45">
      <c r="A145" s="169" t="s">
        <v>146</v>
      </c>
      <c r="B145" s="169">
        <v>9</v>
      </c>
      <c r="C145" s="169">
        <v>3</v>
      </c>
      <c r="D145" s="183" t="s">
        <v>32</v>
      </c>
      <c r="E145" s="171">
        <v>44644</v>
      </c>
      <c r="F145" s="172">
        <f t="shared" si="5"/>
        <v>10.285714285714286</v>
      </c>
      <c r="G145" s="173">
        <f t="shared" si="6"/>
        <v>23</v>
      </c>
      <c r="H145" s="173">
        <f t="shared" si="7"/>
        <v>1</v>
      </c>
      <c r="I145" s="201"/>
      <c r="J145" s="169">
        <v>524685</v>
      </c>
      <c r="K145" s="169">
        <v>218781</v>
      </c>
      <c r="L145" s="175">
        <v>21.3</v>
      </c>
      <c r="M145" s="175"/>
      <c r="N145" s="177"/>
      <c r="O145" s="177"/>
      <c r="P145" s="178"/>
      <c r="Q145" s="179" t="str">
        <f t="shared" si="8"/>
        <v/>
      </c>
      <c r="R145" s="180" t="str">
        <f t="shared" si="9"/>
        <v/>
      </c>
      <c r="S145"/>
    </row>
    <row r="146" spans="1:19" ht="15.75" x14ac:dyDescent="0.45">
      <c r="A146" s="169" t="s">
        <v>147</v>
      </c>
      <c r="B146" s="169">
        <v>10</v>
      </c>
      <c r="C146" s="169">
        <v>4</v>
      </c>
      <c r="D146" s="183" t="s">
        <v>32</v>
      </c>
      <c r="E146" s="171">
        <v>44644</v>
      </c>
      <c r="F146" s="172">
        <f t="shared" si="5"/>
        <v>10.285714285714286</v>
      </c>
      <c r="G146" s="173">
        <f t="shared" si="6"/>
        <v>23</v>
      </c>
      <c r="H146" s="173">
        <f t="shared" si="7"/>
        <v>1</v>
      </c>
      <c r="I146" s="191"/>
      <c r="J146" s="169">
        <v>524686</v>
      </c>
      <c r="K146" s="169">
        <v>218781</v>
      </c>
      <c r="L146" s="175">
        <v>21.9</v>
      </c>
      <c r="M146" s="175"/>
      <c r="N146" s="177"/>
      <c r="O146" s="177"/>
      <c r="P146" s="178"/>
      <c r="Q146" s="179" t="str">
        <f t="shared" si="8"/>
        <v/>
      </c>
      <c r="R146" s="180" t="str">
        <f t="shared" si="9"/>
        <v/>
      </c>
      <c r="S146"/>
    </row>
    <row r="147" spans="1:19" ht="15.75" x14ac:dyDescent="0.45">
      <c r="A147" s="169" t="s">
        <v>111</v>
      </c>
      <c r="B147" s="169">
        <v>12</v>
      </c>
      <c r="C147" s="169">
        <v>1</v>
      </c>
      <c r="D147" s="184" t="s">
        <v>33</v>
      </c>
      <c r="E147" s="171">
        <v>44644</v>
      </c>
      <c r="F147" s="172">
        <f t="shared" si="5"/>
        <v>10.285714285714286</v>
      </c>
      <c r="G147" s="173">
        <f t="shared" si="6"/>
        <v>23</v>
      </c>
      <c r="H147" s="173">
        <f t="shared" si="7"/>
        <v>1</v>
      </c>
      <c r="I147" s="202" t="s">
        <v>154</v>
      </c>
      <c r="J147" s="169">
        <v>524688</v>
      </c>
      <c r="K147" s="169">
        <v>218782</v>
      </c>
      <c r="L147" s="175">
        <v>22.8</v>
      </c>
      <c r="M147" s="175">
        <v>23.4</v>
      </c>
      <c r="N147" s="177">
        <v>9.3000000000000007</v>
      </c>
      <c r="O147" s="177">
        <v>7.6</v>
      </c>
      <c r="P147" s="178"/>
      <c r="Q147" s="179">
        <f t="shared" si="8"/>
        <v>2.631578947368407</v>
      </c>
      <c r="R147" s="180">
        <f t="shared" si="9"/>
        <v>268.584</v>
      </c>
      <c r="S147"/>
    </row>
    <row r="148" spans="1:19" ht="15.75" x14ac:dyDescent="0.45">
      <c r="A148" s="169" t="s">
        <v>148</v>
      </c>
      <c r="B148" s="169">
        <v>15</v>
      </c>
      <c r="C148" s="169">
        <v>4</v>
      </c>
      <c r="D148" s="184" t="s">
        <v>33</v>
      </c>
      <c r="E148" s="171">
        <v>44644</v>
      </c>
      <c r="F148" s="172">
        <f t="shared" si="5"/>
        <v>10.285714285714286</v>
      </c>
      <c r="G148" s="173">
        <f t="shared" si="6"/>
        <v>23</v>
      </c>
      <c r="H148" s="173">
        <f t="shared" si="7"/>
        <v>1</v>
      </c>
      <c r="I148" s="190"/>
      <c r="J148" s="169">
        <v>524691</v>
      </c>
      <c r="K148" s="169">
        <v>218782</v>
      </c>
      <c r="L148" s="175">
        <v>23.5</v>
      </c>
      <c r="M148" s="175"/>
      <c r="N148" s="177"/>
      <c r="O148" s="177"/>
      <c r="P148" s="178"/>
      <c r="Q148" s="179" t="str">
        <f t="shared" si="8"/>
        <v/>
      </c>
      <c r="R148" s="180" t="str">
        <f t="shared" si="9"/>
        <v/>
      </c>
      <c r="S148"/>
    </row>
    <row r="149" spans="1:19" ht="15.75" x14ac:dyDescent="0.45">
      <c r="A149" s="169" t="s">
        <v>149</v>
      </c>
      <c r="B149" s="169">
        <v>16</v>
      </c>
      <c r="C149" s="169">
        <v>0</v>
      </c>
      <c r="D149" s="186" t="s">
        <v>34</v>
      </c>
      <c r="E149" s="171">
        <v>44644</v>
      </c>
      <c r="F149" s="172">
        <f t="shared" si="5"/>
        <v>10.285714285714286</v>
      </c>
      <c r="G149" s="173">
        <f t="shared" si="6"/>
        <v>23</v>
      </c>
      <c r="H149" s="173">
        <f t="shared" si="7"/>
        <v>1</v>
      </c>
      <c r="I149" s="191" t="s">
        <v>156</v>
      </c>
      <c r="J149" s="169">
        <v>524692</v>
      </c>
      <c r="K149" s="169">
        <v>218783</v>
      </c>
      <c r="L149" s="175">
        <v>16.600000000000001</v>
      </c>
      <c r="M149" s="175">
        <v>19.7</v>
      </c>
      <c r="N149" s="177">
        <v>8.4</v>
      </c>
      <c r="O149" s="177">
        <v>7.7</v>
      </c>
      <c r="P149" s="178"/>
      <c r="Q149" s="179">
        <f t="shared" si="8"/>
        <v>18.67469879518071</v>
      </c>
      <c r="R149" s="180">
        <f t="shared" si="9"/>
        <v>249.01800000000003</v>
      </c>
      <c r="S149"/>
    </row>
    <row r="150" spans="1:19" ht="16.149999999999999" thickBot="1" x14ac:dyDescent="0.5">
      <c r="A150" s="169" t="s">
        <v>112</v>
      </c>
      <c r="B150" s="169">
        <v>18</v>
      </c>
      <c r="C150" s="169">
        <v>2</v>
      </c>
      <c r="D150" s="186" t="s">
        <v>34</v>
      </c>
      <c r="E150" s="171">
        <v>44644</v>
      </c>
      <c r="F150" s="172">
        <f t="shared" si="5"/>
        <v>10.285714285714286</v>
      </c>
      <c r="G150" s="173">
        <f t="shared" si="6"/>
        <v>23</v>
      </c>
      <c r="H150" s="173">
        <f t="shared" si="7"/>
        <v>1</v>
      </c>
      <c r="I150" s="203" t="s">
        <v>154</v>
      </c>
      <c r="J150" s="169">
        <v>524694</v>
      </c>
      <c r="K150" s="169">
        <v>218783</v>
      </c>
      <c r="L150" s="175">
        <v>18.7</v>
      </c>
      <c r="M150" s="175">
        <v>20</v>
      </c>
      <c r="N150" s="177">
        <v>9.4</v>
      </c>
      <c r="O150" s="177">
        <v>8</v>
      </c>
      <c r="P150" s="178"/>
      <c r="Q150" s="179">
        <f t="shared" si="8"/>
        <v>6.9518716577540163</v>
      </c>
      <c r="R150" s="180">
        <f t="shared" si="9"/>
        <v>300.8</v>
      </c>
      <c r="S150"/>
    </row>
    <row r="151" spans="1:19" ht="16.149999999999999" thickBot="1" x14ac:dyDescent="0.5">
      <c r="A151" s="169" t="s">
        <v>99</v>
      </c>
      <c r="B151" s="169">
        <v>19</v>
      </c>
      <c r="C151" s="169">
        <v>3</v>
      </c>
      <c r="D151" s="186" t="s">
        <v>34</v>
      </c>
      <c r="E151" s="171">
        <v>44644</v>
      </c>
      <c r="F151" s="172">
        <f t="shared" si="5"/>
        <v>10.285714285714286</v>
      </c>
      <c r="G151" s="173">
        <f t="shared" si="6"/>
        <v>23</v>
      </c>
      <c r="H151" s="173">
        <f t="shared" si="7"/>
        <v>1</v>
      </c>
      <c r="I151" s="192" t="s">
        <v>153</v>
      </c>
      <c r="J151" s="169">
        <v>524695</v>
      </c>
      <c r="K151" s="169">
        <v>218783</v>
      </c>
      <c r="L151" s="175">
        <v>18.7</v>
      </c>
      <c r="M151" s="175">
        <v>21.5</v>
      </c>
      <c r="N151" s="177">
        <v>11.2</v>
      </c>
      <c r="O151" s="177">
        <v>8.8000000000000007</v>
      </c>
      <c r="P151" s="178"/>
      <c r="Q151" s="179">
        <f t="shared" si="8"/>
        <v>14.973262032085577</v>
      </c>
      <c r="R151" s="180">
        <f t="shared" si="9"/>
        <v>433.66400000000004</v>
      </c>
      <c r="S151"/>
    </row>
    <row r="152" spans="1:19" ht="16.149999999999999" thickBot="1" x14ac:dyDescent="0.5">
      <c r="A152" s="169" t="s">
        <v>100</v>
      </c>
      <c r="B152" s="169">
        <v>20</v>
      </c>
      <c r="C152" s="169">
        <v>4</v>
      </c>
      <c r="D152" s="186" t="s">
        <v>34</v>
      </c>
      <c r="E152" s="171">
        <v>44644</v>
      </c>
      <c r="F152" s="172">
        <f t="shared" si="5"/>
        <v>10.285714285714286</v>
      </c>
      <c r="G152" s="173">
        <f t="shared" si="6"/>
        <v>23</v>
      </c>
      <c r="H152" s="173">
        <f t="shared" si="7"/>
        <v>1</v>
      </c>
      <c r="I152" s="192" t="s">
        <v>153</v>
      </c>
      <c r="J152" s="169">
        <v>524696</v>
      </c>
      <c r="K152" s="169">
        <v>218783</v>
      </c>
      <c r="L152" s="175">
        <v>18.899999999999999</v>
      </c>
      <c r="M152" s="175">
        <v>20.6</v>
      </c>
      <c r="N152" s="177">
        <v>11.2</v>
      </c>
      <c r="O152" s="177">
        <v>7.6</v>
      </c>
      <c r="P152" s="178"/>
      <c r="Q152" s="179">
        <f t="shared" si="8"/>
        <v>8.9947089947090006</v>
      </c>
      <c r="R152" s="180">
        <f t="shared" si="9"/>
        <v>323.45599999999996</v>
      </c>
      <c r="S152"/>
    </row>
    <row r="153" spans="1:19" ht="16.149999999999999" thickBot="1" x14ac:dyDescent="0.5">
      <c r="A153" s="169" t="s">
        <v>101</v>
      </c>
      <c r="B153" s="169">
        <v>22</v>
      </c>
      <c r="C153" s="169">
        <v>1</v>
      </c>
      <c r="D153" s="187" t="s">
        <v>35</v>
      </c>
      <c r="E153" s="171">
        <v>44644</v>
      </c>
      <c r="F153" s="172">
        <f t="shared" si="5"/>
        <v>10.285714285714286</v>
      </c>
      <c r="G153" s="173">
        <f t="shared" si="6"/>
        <v>23</v>
      </c>
      <c r="H153" s="173">
        <f t="shared" si="7"/>
        <v>1</v>
      </c>
      <c r="I153" s="192" t="s">
        <v>153</v>
      </c>
      <c r="J153" s="169">
        <v>524698</v>
      </c>
      <c r="K153" s="169">
        <v>218784</v>
      </c>
      <c r="L153" s="175">
        <v>19.7</v>
      </c>
      <c r="M153" s="175">
        <v>22.2</v>
      </c>
      <c r="N153" s="177">
        <v>9.3000000000000007</v>
      </c>
      <c r="O153" s="177">
        <v>6.3</v>
      </c>
      <c r="P153" s="178"/>
      <c r="Q153" s="179">
        <f t="shared" si="8"/>
        <v>12.690355329949243</v>
      </c>
      <c r="R153" s="180">
        <f t="shared" si="9"/>
        <v>184.55850000000001</v>
      </c>
      <c r="S153"/>
    </row>
    <row r="154" spans="1:19" ht="16.149999999999999" thickBot="1" x14ac:dyDescent="0.5">
      <c r="A154" s="169" t="s">
        <v>113</v>
      </c>
      <c r="B154" s="169">
        <v>23</v>
      </c>
      <c r="C154" s="169">
        <v>2</v>
      </c>
      <c r="D154" s="187" t="s">
        <v>35</v>
      </c>
      <c r="E154" s="171">
        <v>44644</v>
      </c>
      <c r="F154" s="172">
        <f t="shared" si="5"/>
        <v>10.285714285714286</v>
      </c>
      <c r="G154" s="173">
        <f t="shared" si="6"/>
        <v>23</v>
      </c>
      <c r="H154" s="173">
        <f t="shared" si="7"/>
        <v>1</v>
      </c>
      <c r="I154" s="203" t="s">
        <v>154</v>
      </c>
      <c r="J154" s="169">
        <v>524699</v>
      </c>
      <c r="K154" s="169">
        <v>218784</v>
      </c>
      <c r="L154" s="175">
        <v>18.899999999999999</v>
      </c>
      <c r="M154" s="175">
        <v>20.8</v>
      </c>
      <c r="N154" s="177">
        <v>6.6</v>
      </c>
      <c r="O154" s="177">
        <v>4.7</v>
      </c>
      <c r="P154" s="178"/>
      <c r="Q154" s="179">
        <f t="shared" si="8"/>
        <v>10.052910052910068</v>
      </c>
      <c r="R154" s="180">
        <f t="shared" si="9"/>
        <v>72.897000000000006</v>
      </c>
      <c r="S154"/>
    </row>
    <row r="155" spans="1:19" ht="16.149999999999999" thickBot="1" x14ac:dyDescent="0.5">
      <c r="A155" s="169" t="s">
        <v>150</v>
      </c>
      <c r="B155" s="169">
        <v>24</v>
      </c>
      <c r="C155" s="169">
        <v>3</v>
      </c>
      <c r="D155" s="187" t="s">
        <v>35</v>
      </c>
      <c r="E155" s="171">
        <v>44644</v>
      </c>
      <c r="F155" s="172">
        <f t="shared" si="5"/>
        <v>10.285714285714286</v>
      </c>
      <c r="G155" s="173">
        <f t="shared" si="6"/>
        <v>23</v>
      </c>
      <c r="H155" s="173">
        <f t="shared" si="7"/>
        <v>1</v>
      </c>
      <c r="I155" s="195" t="s">
        <v>156</v>
      </c>
      <c r="J155" s="169">
        <v>524700</v>
      </c>
      <c r="K155" s="169">
        <v>218784</v>
      </c>
      <c r="L155" s="175">
        <v>20.5</v>
      </c>
      <c r="M155" s="175">
        <v>21</v>
      </c>
      <c r="N155" s="177">
        <v>5.8</v>
      </c>
      <c r="O155" s="177">
        <v>4</v>
      </c>
      <c r="P155" s="178"/>
      <c r="Q155" s="179">
        <f t="shared" si="8"/>
        <v>2.4390243902439046</v>
      </c>
      <c r="R155" s="180">
        <f t="shared" si="9"/>
        <v>46.4</v>
      </c>
      <c r="S155"/>
    </row>
    <row r="156" spans="1:19" ht="16.149999999999999" thickBot="1" x14ac:dyDescent="0.5">
      <c r="A156" s="169" t="s">
        <v>102</v>
      </c>
      <c r="B156" s="169">
        <v>25</v>
      </c>
      <c r="C156" s="169">
        <v>4</v>
      </c>
      <c r="D156" s="187" t="s">
        <v>35</v>
      </c>
      <c r="E156" s="171">
        <v>44644</v>
      </c>
      <c r="F156" s="172">
        <f t="shared" si="5"/>
        <v>10.285714285714286</v>
      </c>
      <c r="G156" s="173">
        <f t="shared" si="6"/>
        <v>23</v>
      </c>
      <c r="H156" s="173">
        <f t="shared" si="7"/>
        <v>1</v>
      </c>
      <c r="I156" s="200" t="s">
        <v>153</v>
      </c>
      <c r="J156" s="169">
        <v>524701</v>
      </c>
      <c r="K156" s="169">
        <v>218784</v>
      </c>
      <c r="L156" s="175">
        <v>21.7</v>
      </c>
      <c r="M156" s="175">
        <v>23.7</v>
      </c>
      <c r="N156" s="177">
        <v>3.3</v>
      </c>
      <c r="O156" s="177">
        <v>3.3</v>
      </c>
      <c r="P156" s="178"/>
      <c r="Q156" s="179">
        <f t="shared" si="8"/>
        <v>9.2165898617511566</v>
      </c>
      <c r="R156" s="180">
        <f t="shared" si="9"/>
        <v>17.968499999999999</v>
      </c>
      <c r="S156"/>
    </row>
    <row r="157" spans="1:19" ht="16.149999999999999" thickBot="1" x14ac:dyDescent="0.5">
      <c r="A157" s="169" t="s">
        <v>103</v>
      </c>
      <c r="B157" s="169">
        <v>26</v>
      </c>
      <c r="C157" s="169">
        <v>0</v>
      </c>
      <c r="D157" s="188" t="s">
        <v>36</v>
      </c>
      <c r="E157" s="171">
        <v>44644</v>
      </c>
      <c r="F157" s="172">
        <f t="shared" si="5"/>
        <v>10.285714285714286</v>
      </c>
      <c r="G157" s="173">
        <f t="shared" si="6"/>
        <v>23</v>
      </c>
      <c r="H157" s="173">
        <f t="shared" si="7"/>
        <v>1</v>
      </c>
      <c r="I157" s="200" t="s">
        <v>153</v>
      </c>
      <c r="J157" s="169">
        <v>524702</v>
      </c>
      <c r="K157" s="169">
        <v>218785</v>
      </c>
      <c r="L157" s="175">
        <v>19.7</v>
      </c>
      <c r="M157" s="175">
        <v>20.8</v>
      </c>
      <c r="N157" s="177">
        <v>4.2</v>
      </c>
      <c r="O157" s="177">
        <v>4.2</v>
      </c>
      <c r="P157" s="178"/>
      <c r="Q157" s="179">
        <f t="shared" si="8"/>
        <v>5.5837563451776706</v>
      </c>
      <c r="R157" s="180">
        <f t="shared" si="9"/>
        <v>37.044000000000004</v>
      </c>
      <c r="S157"/>
    </row>
    <row r="158" spans="1:19" ht="16.149999999999999" thickBot="1" x14ac:dyDescent="0.5">
      <c r="A158" s="169" t="s">
        <v>114</v>
      </c>
      <c r="B158" s="169">
        <v>27</v>
      </c>
      <c r="C158" s="169">
        <v>1</v>
      </c>
      <c r="D158" s="188" t="s">
        <v>36</v>
      </c>
      <c r="E158" s="171">
        <v>44644</v>
      </c>
      <c r="F158" s="172">
        <f t="shared" si="5"/>
        <v>10.285714285714286</v>
      </c>
      <c r="G158" s="173">
        <f t="shared" si="6"/>
        <v>23</v>
      </c>
      <c r="H158" s="173">
        <f t="shared" si="7"/>
        <v>1</v>
      </c>
      <c r="I158" s="197" t="s">
        <v>154</v>
      </c>
      <c r="J158" s="169">
        <v>524703</v>
      </c>
      <c r="K158" s="169">
        <v>218785</v>
      </c>
      <c r="L158" s="175">
        <v>19.399999999999999</v>
      </c>
      <c r="M158" s="175">
        <v>22.2</v>
      </c>
      <c r="N158" s="177">
        <v>10.6</v>
      </c>
      <c r="O158" s="177">
        <v>6.8</v>
      </c>
      <c r="P158" s="178"/>
      <c r="Q158" s="179">
        <f t="shared" si="8"/>
        <v>14.432989690721666</v>
      </c>
      <c r="R158" s="180">
        <f t="shared" si="9"/>
        <v>245.07199999999997</v>
      </c>
      <c r="S158"/>
    </row>
    <row r="159" spans="1:19" ht="16.149999999999999" thickBot="1" x14ac:dyDescent="0.5">
      <c r="A159" s="169" t="s">
        <v>151</v>
      </c>
      <c r="B159" s="169">
        <v>28</v>
      </c>
      <c r="C159" s="169">
        <v>2</v>
      </c>
      <c r="D159" s="188" t="s">
        <v>36</v>
      </c>
      <c r="E159" s="171">
        <v>44644</v>
      </c>
      <c r="F159" s="172">
        <f t="shared" si="5"/>
        <v>10.285714285714286</v>
      </c>
      <c r="G159" s="173">
        <f t="shared" si="6"/>
        <v>23</v>
      </c>
      <c r="H159" s="173">
        <f t="shared" si="7"/>
        <v>1</v>
      </c>
      <c r="I159" s="205" t="s">
        <v>156</v>
      </c>
      <c r="J159" s="169">
        <v>524704</v>
      </c>
      <c r="K159" s="169">
        <v>218785</v>
      </c>
      <c r="L159" s="175">
        <v>22.9</v>
      </c>
      <c r="M159" s="175">
        <v>23.5</v>
      </c>
      <c r="N159" s="177">
        <v>4.5999999999999996</v>
      </c>
      <c r="O159" s="177">
        <v>3.7</v>
      </c>
      <c r="P159" s="178"/>
      <c r="Q159" s="179">
        <f t="shared" si="8"/>
        <v>2.6200873362445476</v>
      </c>
      <c r="R159" s="180">
        <f t="shared" si="9"/>
        <v>31.487000000000002</v>
      </c>
      <c r="S159"/>
    </row>
    <row r="160" spans="1:19" ht="16.149999999999999" thickBot="1" x14ac:dyDescent="0.5">
      <c r="A160" s="169" t="s">
        <v>104</v>
      </c>
      <c r="B160" s="169">
        <v>29</v>
      </c>
      <c r="C160" s="169">
        <v>3</v>
      </c>
      <c r="D160" s="188" t="s">
        <v>36</v>
      </c>
      <c r="E160" s="171">
        <v>44644</v>
      </c>
      <c r="F160" s="172">
        <f t="shared" si="5"/>
        <v>10.285714285714286</v>
      </c>
      <c r="G160" s="173">
        <f t="shared" si="6"/>
        <v>23</v>
      </c>
      <c r="H160" s="173">
        <f t="shared" si="7"/>
        <v>1</v>
      </c>
      <c r="I160" s="200" t="s">
        <v>153</v>
      </c>
      <c r="J160" s="169">
        <v>524705</v>
      </c>
      <c r="K160" s="169">
        <v>218785</v>
      </c>
      <c r="L160" s="175">
        <v>17.600000000000001</v>
      </c>
      <c r="M160" s="175">
        <v>18.100000000000001</v>
      </c>
      <c r="N160" s="177">
        <v>8.5</v>
      </c>
      <c r="O160" s="177">
        <v>6.1</v>
      </c>
      <c r="P160" s="178"/>
      <c r="Q160" s="179">
        <f t="shared" si="8"/>
        <v>2.8409090909090828</v>
      </c>
      <c r="R160" s="180">
        <f t="shared" si="9"/>
        <v>158.14249999999998</v>
      </c>
      <c r="S160"/>
    </row>
    <row r="161" spans="1:19" ht="15.75" x14ac:dyDescent="0.45">
      <c r="A161" s="169" t="s">
        <v>152</v>
      </c>
      <c r="B161" s="169">
        <v>30</v>
      </c>
      <c r="C161" s="169">
        <v>4</v>
      </c>
      <c r="D161" s="188" t="s">
        <v>36</v>
      </c>
      <c r="E161" s="171">
        <v>44644</v>
      </c>
      <c r="F161" s="172">
        <f t="shared" si="5"/>
        <v>10.285714285714286</v>
      </c>
      <c r="G161" s="173">
        <f t="shared" si="6"/>
        <v>23</v>
      </c>
      <c r="H161" s="173">
        <f t="shared" si="7"/>
        <v>1</v>
      </c>
      <c r="I161" s="205" t="s">
        <v>156</v>
      </c>
      <c r="J161" s="169">
        <v>524706</v>
      </c>
      <c r="K161" s="169">
        <v>218785</v>
      </c>
      <c r="L161" s="175">
        <v>23.6</v>
      </c>
      <c r="M161" s="175">
        <v>25.1</v>
      </c>
      <c r="N161" s="177">
        <v>3.9</v>
      </c>
      <c r="O161" s="177">
        <v>3.9</v>
      </c>
      <c r="P161" s="178"/>
      <c r="Q161" s="179">
        <f t="shared" si="8"/>
        <v>6.3559322033898358</v>
      </c>
      <c r="R161" s="180">
        <f t="shared" si="9"/>
        <v>29.659499999999998</v>
      </c>
      <c r="S161"/>
    </row>
    <row r="162" spans="1:19" ht="16.149999999999999" thickBot="1" x14ac:dyDescent="0.5">
      <c r="A162" s="169" t="s">
        <v>142</v>
      </c>
      <c r="B162" s="169">
        <v>1</v>
      </c>
      <c r="C162" s="169">
        <v>0</v>
      </c>
      <c r="D162" s="170" t="s">
        <v>31</v>
      </c>
      <c r="E162" s="171">
        <v>44646</v>
      </c>
      <c r="F162" s="172">
        <f t="shared" si="5"/>
        <v>10.571428571428571</v>
      </c>
      <c r="G162" s="173">
        <f t="shared" si="6"/>
        <v>25</v>
      </c>
      <c r="H162" s="173">
        <f t="shared" si="7"/>
        <v>3</v>
      </c>
      <c r="I162" s="212" t="s">
        <v>156</v>
      </c>
      <c r="J162" s="169">
        <v>524677</v>
      </c>
      <c r="K162" s="169">
        <v>218780</v>
      </c>
      <c r="L162" s="175">
        <v>21.5</v>
      </c>
      <c r="M162" s="175">
        <v>21.5</v>
      </c>
      <c r="N162" s="177">
        <v>9.6</v>
      </c>
      <c r="O162" s="177">
        <v>9.5</v>
      </c>
      <c r="P162" s="178"/>
      <c r="Q162" s="179">
        <f t="shared" si="8"/>
        <v>0</v>
      </c>
      <c r="R162" s="180">
        <f t="shared" si="9"/>
        <v>433.2</v>
      </c>
      <c r="S162"/>
    </row>
    <row r="163" spans="1:19" ht="15.75" x14ac:dyDescent="0.45">
      <c r="A163" s="169" t="s">
        <v>96</v>
      </c>
      <c r="B163" s="169">
        <v>3</v>
      </c>
      <c r="C163" s="169">
        <v>2</v>
      </c>
      <c r="D163" s="170" t="s">
        <v>31</v>
      </c>
      <c r="E163" s="171">
        <v>44646</v>
      </c>
      <c r="F163" s="172">
        <f t="shared" si="5"/>
        <v>10.571428571428571</v>
      </c>
      <c r="G163" s="173">
        <f t="shared" si="6"/>
        <v>25</v>
      </c>
      <c r="H163" s="173">
        <f t="shared" si="7"/>
        <v>3</v>
      </c>
      <c r="I163" s="204" t="s">
        <v>153</v>
      </c>
      <c r="J163" s="169">
        <v>524679</v>
      </c>
      <c r="K163" s="169">
        <v>218780</v>
      </c>
      <c r="L163" s="175">
        <v>22</v>
      </c>
      <c r="M163" s="175">
        <v>22.1</v>
      </c>
      <c r="N163" s="177">
        <v>8.4</v>
      </c>
      <c r="O163" s="177">
        <v>7.3</v>
      </c>
      <c r="P163" s="178"/>
      <c r="Q163" s="179">
        <f t="shared" si="8"/>
        <v>0.45454545454546302</v>
      </c>
      <c r="R163" s="180">
        <f t="shared" si="9"/>
        <v>223.81799999999998</v>
      </c>
      <c r="S163"/>
    </row>
    <row r="164" spans="1:19" ht="15.75" x14ac:dyDescent="0.45">
      <c r="A164" s="169" t="s">
        <v>143</v>
      </c>
      <c r="B164" s="169">
        <v>4</v>
      </c>
      <c r="C164" s="169">
        <v>3</v>
      </c>
      <c r="D164" s="170" t="s">
        <v>31</v>
      </c>
      <c r="E164" s="171">
        <v>44646</v>
      </c>
      <c r="F164" s="172">
        <f t="shared" ref="F164:F227" si="10">(E164-44572)/7</f>
        <v>10.571428571428571</v>
      </c>
      <c r="G164" s="173">
        <f t="shared" ref="G164:G227" si="11">E164-44621</f>
        <v>25</v>
      </c>
      <c r="H164" s="173">
        <f t="shared" ref="H164:H227" si="12">E164-44643</f>
        <v>3</v>
      </c>
      <c r="I164" s="190" t="s">
        <v>154</v>
      </c>
      <c r="J164" s="169">
        <v>524680</v>
      </c>
      <c r="K164" s="169">
        <v>218780</v>
      </c>
      <c r="L164" s="175">
        <v>19.899999999999999</v>
      </c>
      <c r="M164" s="175">
        <v>21</v>
      </c>
      <c r="N164" s="177">
        <v>4.9000000000000004</v>
      </c>
      <c r="O164" s="177">
        <v>4.7</v>
      </c>
      <c r="P164" s="178"/>
      <c r="Q164" s="179">
        <f t="shared" ref="Q164:Q227" si="13">IF(M164="","",((M164/L164)-1)*100)</f>
        <v>5.5276381909547867</v>
      </c>
      <c r="R164" s="180">
        <f t="shared" ref="R164:R227" si="14">IF(N164="","",N164*O164*O164/2)</f>
        <v>54.120500000000007</v>
      </c>
      <c r="S164"/>
    </row>
    <row r="165" spans="1:19" ht="15.75" x14ac:dyDescent="0.45">
      <c r="A165" s="169" t="s">
        <v>144</v>
      </c>
      <c r="B165" s="169">
        <v>5</v>
      </c>
      <c r="C165" s="169">
        <v>4</v>
      </c>
      <c r="D165" s="170" t="s">
        <v>31</v>
      </c>
      <c r="E165" s="171">
        <v>44646</v>
      </c>
      <c r="F165" s="172">
        <f t="shared" si="10"/>
        <v>10.571428571428571</v>
      </c>
      <c r="G165" s="173">
        <f t="shared" si="11"/>
        <v>25</v>
      </c>
      <c r="H165" s="173">
        <f t="shared" si="12"/>
        <v>3</v>
      </c>
      <c r="I165" s="191"/>
      <c r="J165" s="169">
        <v>524681</v>
      </c>
      <c r="K165" s="169">
        <v>218780</v>
      </c>
      <c r="L165" s="175">
        <v>22.6</v>
      </c>
      <c r="M165" s="175"/>
      <c r="N165" s="177"/>
      <c r="O165" s="177"/>
      <c r="P165" s="178"/>
      <c r="Q165" s="179" t="str">
        <f t="shared" si="13"/>
        <v/>
      </c>
      <c r="R165" s="180" t="str">
        <f t="shared" si="14"/>
        <v/>
      </c>
      <c r="S165"/>
    </row>
    <row r="166" spans="1:19" ht="15.75" x14ac:dyDescent="0.45">
      <c r="A166" s="169" t="s">
        <v>145</v>
      </c>
      <c r="B166" s="169">
        <v>6</v>
      </c>
      <c r="C166" s="169">
        <v>0</v>
      </c>
      <c r="D166" s="183" t="s">
        <v>32</v>
      </c>
      <c r="E166" s="171">
        <v>44646</v>
      </c>
      <c r="F166" s="172">
        <f t="shared" si="10"/>
        <v>10.571428571428571</v>
      </c>
      <c r="G166" s="173">
        <f t="shared" si="11"/>
        <v>25</v>
      </c>
      <c r="H166" s="173">
        <f t="shared" si="12"/>
        <v>3</v>
      </c>
      <c r="I166" s="199"/>
      <c r="J166" s="169">
        <v>524682</v>
      </c>
      <c r="K166" s="169">
        <v>218781</v>
      </c>
      <c r="L166" s="175">
        <v>21.4</v>
      </c>
      <c r="M166" s="175"/>
      <c r="N166" s="177"/>
      <c r="O166" s="177"/>
      <c r="P166" s="178"/>
      <c r="Q166" s="179" t="str">
        <f t="shared" si="13"/>
        <v/>
      </c>
      <c r="R166" s="180" t="str">
        <f t="shared" si="14"/>
        <v/>
      </c>
      <c r="S166"/>
    </row>
    <row r="167" spans="1:19" ht="15.75" x14ac:dyDescent="0.45">
      <c r="A167" s="169" t="s">
        <v>97</v>
      </c>
      <c r="B167" s="169">
        <v>7</v>
      </c>
      <c r="C167" s="169">
        <v>1</v>
      </c>
      <c r="D167" s="183" t="s">
        <v>32</v>
      </c>
      <c r="E167" s="171">
        <v>44646</v>
      </c>
      <c r="F167" s="172">
        <f t="shared" si="10"/>
        <v>10.571428571428571</v>
      </c>
      <c r="G167" s="173">
        <f t="shared" si="11"/>
        <v>25</v>
      </c>
      <c r="H167" s="173">
        <f t="shared" si="12"/>
        <v>3</v>
      </c>
      <c r="I167" s="202" t="s">
        <v>154</v>
      </c>
      <c r="J167" s="169">
        <v>524683</v>
      </c>
      <c r="K167" s="169">
        <v>218781</v>
      </c>
      <c r="L167" s="175">
        <v>20.9</v>
      </c>
      <c r="M167" s="175">
        <v>22.3</v>
      </c>
      <c r="N167" s="177">
        <v>9.4</v>
      </c>
      <c r="O167" s="177">
        <v>7.2</v>
      </c>
      <c r="P167" s="178"/>
      <c r="Q167" s="179">
        <f t="shared" si="13"/>
        <v>6.6985645933014482</v>
      </c>
      <c r="R167" s="180">
        <f t="shared" si="14"/>
        <v>243.64800000000002</v>
      </c>
      <c r="S167"/>
    </row>
    <row r="168" spans="1:19" ht="15.75" x14ac:dyDescent="0.45">
      <c r="A168" s="169" t="s">
        <v>98</v>
      </c>
      <c r="B168" s="169">
        <v>8</v>
      </c>
      <c r="C168" s="169">
        <v>2</v>
      </c>
      <c r="D168" s="183" t="s">
        <v>32</v>
      </c>
      <c r="E168" s="171">
        <v>44646</v>
      </c>
      <c r="F168" s="172">
        <f t="shared" si="10"/>
        <v>10.571428571428571</v>
      </c>
      <c r="G168" s="173">
        <f t="shared" si="11"/>
        <v>25</v>
      </c>
      <c r="H168" s="173">
        <f t="shared" si="12"/>
        <v>3</v>
      </c>
      <c r="I168" s="199" t="s">
        <v>153</v>
      </c>
      <c r="J168" s="169">
        <v>524684</v>
      </c>
      <c r="K168" s="169">
        <v>218781</v>
      </c>
      <c r="L168" s="175">
        <v>22.7</v>
      </c>
      <c r="M168" s="175">
        <v>24.7</v>
      </c>
      <c r="N168" s="177">
        <v>13.4</v>
      </c>
      <c r="O168" s="177">
        <v>12.2</v>
      </c>
      <c r="P168" s="178"/>
      <c r="Q168" s="179">
        <f t="shared" si="13"/>
        <v>8.8105726872246706</v>
      </c>
      <c r="R168" s="180">
        <f t="shared" si="14"/>
        <v>997.22799999999984</v>
      </c>
      <c r="S168"/>
    </row>
    <row r="169" spans="1:19" ht="15.75" x14ac:dyDescent="0.45">
      <c r="A169" s="169" t="s">
        <v>146</v>
      </c>
      <c r="B169" s="169">
        <v>9</v>
      </c>
      <c r="C169" s="169">
        <v>3</v>
      </c>
      <c r="D169" s="183" t="s">
        <v>32</v>
      </c>
      <c r="E169" s="171">
        <v>44646</v>
      </c>
      <c r="F169" s="172">
        <f t="shared" si="10"/>
        <v>10.571428571428571</v>
      </c>
      <c r="G169" s="173">
        <f t="shared" si="11"/>
        <v>25</v>
      </c>
      <c r="H169" s="173">
        <f t="shared" si="12"/>
        <v>3</v>
      </c>
      <c r="I169" s="201"/>
      <c r="J169" s="169">
        <v>524685</v>
      </c>
      <c r="K169" s="169">
        <v>218781</v>
      </c>
      <c r="L169" s="175">
        <v>21.3</v>
      </c>
      <c r="M169" s="175"/>
      <c r="N169" s="177"/>
      <c r="O169" s="177"/>
      <c r="P169" s="178"/>
      <c r="Q169" s="179" t="str">
        <f t="shared" si="13"/>
        <v/>
      </c>
      <c r="R169" s="180" t="str">
        <f t="shared" si="14"/>
        <v/>
      </c>
      <c r="S169"/>
    </row>
    <row r="170" spans="1:19" ht="15.75" x14ac:dyDescent="0.45">
      <c r="A170" s="169" t="s">
        <v>147</v>
      </c>
      <c r="B170" s="169">
        <v>10</v>
      </c>
      <c r="C170" s="169">
        <v>4</v>
      </c>
      <c r="D170" s="183" t="s">
        <v>32</v>
      </c>
      <c r="E170" s="171">
        <v>44646</v>
      </c>
      <c r="F170" s="172">
        <f t="shared" si="10"/>
        <v>10.571428571428571</v>
      </c>
      <c r="G170" s="173">
        <f t="shared" si="11"/>
        <v>25</v>
      </c>
      <c r="H170" s="173">
        <f t="shared" si="12"/>
        <v>3</v>
      </c>
      <c r="I170" s="191"/>
      <c r="J170" s="169">
        <v>524686</v>
      </c>
      <c r="K170" s="169">
        <v>218781</v>
      </c>
      <c r="L170" s="175">
        <v>21.9</v>
      </c>
      <c r="M170" s="175"/>
      <c r="N170" s="177"/>
      <c r="O170" s="177"/>
      <c r="P170" s="178"/>
      <c r="Q170" s="179" t="str">
        <f t="shared" si="13"/>
        <v/>
      </c>
      <c r="R170" s="180" t="str">
        <f t="shared" si="14"/>
        <v/>
      </c>
      <c r="S170"/>
    </row>
    <row r="171" spans="1:19" ht="15.75" x14ac:dyDescent="0.45">
      <c r="A171" s="169" t="s">
        <v>111</v>
      </c>
      <c r="B171" s="169">
        <v>12</v>
      </c>
      <c r="C171" s="169">
        <v>1</v>
      </c>
      <c r="D171" s="184" t="s">
        <v>33</v>
      </c>
      <c r="E171" s="171">
        <v>44646</v>
      </c>
      <c r="F171" s="172">
        <f t="shared" si="10"/>
        <v>10.571428571428571</v>
      </c>
      <c r="G171" s="173">
        <f t="shared" si="11"/>
        <v>25</v>
      </c>
      <c r="H171" s="173">
        <f t="shared" si="12"/>
        <v>3</v>
      </c>
      <c r="I171" s="202" t="s">
        <v>154</v>
      </c>
      <c r="J171" s="169">
        <v>524688</v>
      </c>
      <c r="K171" s="169">
        <v>218782</v>
      </c>
      <c r="L171" s="175">
        <v>22.8</v>
      </c>
      <c r="M171" s="175">
        <v>23.4</v>
      </c>
      <c r="N171" s="177">
        <v>10.199999999999999</v>
      </c>
      <c r="O171" s="177">
        <v>7.4</v>
      </c>
      <c r="P171" s="178"/>
      <c r="Q171" s="179">
        <f t="shared" si="13"/>
        <v>2.631578947368407</v>
      </c>
      <c r="R171" s="180">
        <f t="shared" si="14"/>
        <v>279.27600000000001</v>
      </c>
      <c r="S171"/>
    </row>
    <row r="172" spans="1:19" ht="15.75" x14ac:dyDescent="0.45">
      <c r="A172" s="169" t="s">
        <v>148</v>
      </c>
      <c r="B172" s="169">
        <v>15</v>
      </c>
      <c r="C172" s="169">
        <v>4</v>
      </c>
      <c r="D172" s="184" t="s">
        <v>33</v>
      </c>
      <c r="E172" s="171">
        <v>44646</v>
      </c>
      <c r="F172" s="172">
        <f t="shared" si="10"/>
        <v>10.571428571428571</v>
      </c>
      <c r="G172" s="173">
        <f t="shared" si="11"/>
        <v>25</v>
      </c>
      <c r="H172" s="173">
        <f t="shared" si="12"/>
        <v>3</v>
      </c>
      <c r="I172" s="190"/>
      <c r="J172" s="169">
        <v>524691</v>
      </c>
      <c r="K172" s="169">
        <v>218782</v>
      </c>
      <c r="L172" s="175">
        <v>23.5</v>
      </c>
      <c r="M172" s="175"/>
      <c r="N172" s="177"/>
      <c r="O172" s="177"/>
      <c r="P172" s="178"/>
      <c r="Q172" s="179" t="str">
        <f t="shared" si="13"/>
        <v/>
      </c>
      <c r="R172" s="180" t="str">
        <f t="shared" si="14"/>
        <v/>
      </c>
      <c r="S172"/>
    </row>
    <row r="173" spans="1:19" ht="15.75" x14ac:dyDescent="0.45">
      <c r="A173" s="169" t="s">
        <v>149</v>
      </c>
      <c r="B173" s="169">
        <v>16</v>
      </c>
      <c r="C173" s="169">
        <v>0</v>
      </c>
      <c r="D173" s="186" t="s">
        <v>34</v>
      </c>
      <c r="E173" s="171">
        <v>44646</v>
      </c>
      <c r="F173" s="172">
        <f t="shared" si="10"/>
        <v>10.571428571428571</v>
      </c>
      <c r="G173" s="173">
        <f t="shared" si="11"/>
        <v>25</v>
      </c>
      <c r="H173" s="173">
        <f t="shared" si="12"/>
        <v>3</v>
      </c>
      <c r="I173" s="191" t="s">
        <v>156</v>
      </c>
      <c r="J173" s="169">
        <v>524692</v>
      </c>
      <c r="K173" s="169">
        <v>218783</v>
      </c>
      <c r="L173" s="175">
        <v>16.600000000000001</v>
      </c>
      <c r="M173" s="175">
        <v>19.600000000000001</v>
      </c>
      <c r="N173" s="177">
        <v>11.5</v>
      </c>
      <c r="O173" s="177">
        <v>9.6</v>
      </c>
      <c r="P173" s="178"/>
      <c r="Q173" s="179">
        <f t="shared" si="13"/>
        <v>18.07228915662651</v>
      </c>
      <c r="R173" s="180">
        <f t="shared" si="14"/>
        <v>529.91999999999996</v>
      </c>
      <c r="S173"/>
    </row>
    <row r="174" spans="1:19" ht="15.75" x14ac:dyDescent="0.45">
      <c r="A174" s="169" t="s">
        <v>112</v>
      </c>
      <c r="B174" s="169">
        <v>18</v>
      </c>
      <c r="C174" s="169">
        <v>2</v>
      </c>
      <c r="D174" s="186" t="s">
        <v>34</v>
      </c>
      <c r="E174" s="171">
        <v>44646</v>
      </c>
      <c r="F174" s="172">
        <f t="shared" si="10"/>
        <v>10.571428571428571</v>
      </c>
      <c r="G174" s="173">
        <f t="shared" si="11"/>
        <v>25</v>
      </c>
      <c r="H174" s="173">
        <f t="shared" si="12"/>
        <v>3</v>
      </c>
      <c r="I174" s="190" t="s">
        <v>154</v>
      </c>
      <c r="J174" s="169">
        <v>524694</v>
      </c>
      <c r="K174" s="169">
        <v>218783</v>
      </c>
      <c r="L174" s="175">
        <v>18.7</v>
      </c>
      <c r="M174" s="175">
        <v>20.5</v>
      </c>
      <c r="N174" s="177">
        <v>9.6</v>
      </c>
      <c r="O174" s="177">
        <v>8.8000000000000007</v>
      </c>
      <c r="P174" s="178"/>
      <c r="Q174" s="179">
        <f t="shared" si="13"/>
        <v>9.625668449197855</v>
      </c>
      <c r="R174" s="180">
        <f t="shared" si="14"/>
        <v>371.71200000000005</v>
      </c>
      <c r="S174"/>
    </row>
    <row r="175" spans="1:19" ht="15.75" x14ac:dyDescent="0.45">
      <c r="A175" s="169" t="s">
        <v>99</v>
      </c>
      <c r="B175" s="169">
        <v>19</v>
      </c>
      <c r="C175" s="169">
        <v>3</v>
      </c>
      <c r="D175" s="186" t="s">
        <v>34</v>
      </c>
      <c r="E175" s="171">
        <v>44646</v>
      </c>
      <c r="F175" s="172">
        <f t="shared" si="10"/>
        <v>10.571428571428571</v>
      </c>
      <c r="G175" s="173">
        <f t="shared" si="11"/>
        <v>25</v>
      </c>
      <c r="H175" s="173">
        <f t="shared" si="12"/>
        <v>3</v>
      </c>
      <c r="I175" s="199" t="s">
        <v>153</v>
      </c>
      <c r="J175" s="169">
        <v>524695</v>
      </c>
      <c r="K175" s="169">
        <v>218783</v>
      </c>
      <c r="L175" s="175">
        <v>18.7</v>
      </c>
      <c r="M175" s="175">
        <v>20</v>
      </c>
      <c r="N175" s="177">
        <v>12.7</v>
      </c>
      <c r="O175" s="177">
        <v>9.6</v>
      </c>
      <c r="P175" s="178"/>
      <c r="Q175" s="179">
        <f t="shared" si="13"/>
        <v>6.9518716577540163</v>
      </c>
      <c r="R175" s="180">
        <f t="shared" si="14"/>
        <v>585.21599999999989</v>
      </c>
      <c r="S175"/>
    </row>
    <row r="176" spans="1:19" ht="15.75" x14ac:dyDescent="0.45">
      <c r="A176" s="169" t="s">
        <v>100</v>
      </c>
      <c r="B176" s="169">
        <v>20</v>
      </c>
      <c r="C176" s="169">
        <v>4</v>
      </c>
      <c r="D176" s="186" t="s">
        <v>34</v>
      </c>
      <c r="E176" s="171">
        <v>44646</v>
      </c>
      <c r="F176" s="172">
        <f t="shared" si="10"/>
        <v>10.571428571428571</v>
      </c>
      <c r="G176" s="173">
        <f t="shared" si="11"/>
        <v>25</v>
      </c>
      <c r="H176" s="173">
        <f t="shared" si="12"/>
        <v>3</v>
      </c>
      <c r="I176" s="199" t="s">
        <v>153</v>
      </c>
      <c r="J176" s="169">
        <v>524696</v>
      </c>
      <c r="K176" s="169">
        <v>218783</v>
      </c>
      <c r="L176" s="175">
        <v>18.899999999999999</v>
      </c>
      <c r="M176" s="175">
        <v>21.1</v>
      </c>
      <c r="N176" s="177">
        <v>11.3</v>
      </c>
      <c r="O176" s="177">
        <v>10.1</v>
      </c>
      <c r="P176" s="178"/>
      <c r="Q176" s="179">
        <f t="shared" si="13"/>
        <v>11.64021164021165</v>
      </c>
      <c r="R176" s="180">
        <f t="shared" si="14"/>
        <v>576.35649999999998</v>
      </c>
      <c r="S176"/>
    </row>
    <row r="177" spans="1:19" ht="15.75" x14ac:dyDescent="0.45">
      <c r="A177" s="169" t="s">
        <v>101</v>
      </c>
      <c r="B177" s="169">
        <v>22</v>
      </c>
      <c r="C177" s="169">
        <v>1</v>
      </c>
      <c r="D177" s="187" t="s">
        <v>35</v>
      </c>
      <c r="E177" s="171">
        <v>44646</v>
      </c>
      <c r="F177" s="172">
        <f t="shared" si="10"/>
        <v>10.571428571428571</v>
      </c>
      <c r="G177" s="173">
        <f t="shared" si="11"/>
        <v>25</v>
      </c>
      <c r="H177" s="173">
        <f t="shared" si="12"/>
        <v>3</v>
      </c>
      <c r="I177" s="199" t="s">
        <v>153</v>
      </c>
      <c r="J177" s="169">
        <v>524698</v>
      </c>
      <c r="K177" s="169">
        <v>218784</v>
      </c>
      <c r="L177" s="175">
        <v>19.7</v>
      </c>
      <c r="M177" s="175">
        <v>22.9</v>
      </c>
      <c r="N177" s="177">
        <v>10.1</v>
      </c>
      <c r="O177" s="177">
        <v>7.1</v>
      </c>
      <c r="P177" s="178"/>
      <c r="Q177" s="179">
        <f t="shared" si="13"/>
        <v>16.243654822335031</v>
      </c>
      <c r="R177" s="180">
        <f t="shared" si="14"/>
        <v>254.57049999999995</v>
      </c>
      <c r="S177"/>
    </row>
    <row r="178" spans="1:19" ht="15.75" x14ac:dyDescent="0.45">
      <c r="A178" s="169" t="s">
        <v>113</v>
      </c>
      <c r="B178" s="169">
        <v>23</v>
      </c>
      <c r="C178" s="169">
        <v>2</v>
      </c>
      <c r="D178" s="187" t="s">
        <v>35</v>
      </c>
      <c r="E178" s="171">
        <v>44646</v>
      </c>
      <c r="F178" s="172">
        <f t="shared" si="10"/>
        <v>10.571428571428571</v>
      </c>
      <c r="G178" s="173">
        <f t="shared" si="11"/>
        <v>25</v>
      </c>
      <c r="H178" s="173">
        <f t="shared" si="12"/>
        <v>3</v>
      </c>
      <c r="I178" s="190" t="s">
        <v>154</v>
      </c>
      <c r="J178" s="169">
        <v>524699</v>
      </c>
      <c r="K178" s="169">
        <v>218784</v>
      </c>
      <c r="L178" s="175">
        <v>18.899999999999999</v>
      </c>
      <c r="M178" s="175">
        <v>20.6</v>
      </c>
      <c r="N178" s="177">
        <v>7.1</v>
      </c>
      <c r="O178" s="177">
        <v>3.9</v>
      </c>
      <c r="P178" s="178"/>
      <c r="Q178" s="179">
        <f t="shared" si="13"/>
        <v>8.9947089947090006</v>
      </c>
      <c r="R178" s="180">
        <f t="shared" si="14"/>
        <v>53.995499999999993</v>
      </c>
      <c r="S178"/>
    </row>
    <row r="179" spans="1:19" ht="15.75" x14ac:dyDescent="0.45">
      <c r="A179" s="169" t="s">
        <v>150</v>
      </c>
      <c r="B179" s="169">
        <v>24</v>
      </c>
      <c r="C179" s="169">
        <v>3</v>
      </c>
      <c r="D179" s="187" t="s">
        <v>35</v>
      </c>
      <c r="E179" s="171">
        <v>44646</v>
      </c>
      <c r="F179" s="172">
        <f t="shared" si="10"/>
        <v>10.571428571428571</v>
      </c>
      <c r="G179" s="173">
        <f t="shared" si="11"/>
        <v>25</v>
      </c>
      <c r="H179" s="173">
        <f t="shared" si="12"/>
        <v>3</v>
      </c>
      <c r="I179" s="191" t="s">
        <v>156</v>
      </c>
      <c r="J179" s="169">
        <v>524700</v>
      </c>
      <c r="K179" s="169">
        <v>218784</v>
      </c>
      <c r="L179" s="175">
        <v>20.5</v>
      </c>
      <c r="M179" s="175">
        <v>20.6</v>
      </c>
      <c r="N179" s="177">
        <v>5.8</v>
      </c>
      <c r="O179" s="177">
        <v>4.7</v>
      </c>
      <c r="P179" s="178"/>
      <c r="Q179" s="179">
        <f t="shared" si="13"/>
        <v>0.48780487804878092</v>
      </c>
      <c r="R179" s="180">
        <f t="shared" si="14"/>
        <v>64.061000000000007</v>
      </c>
      <c r="S179"/>
    </row>
    <row r="180" spans="1:19" ht="16.149999999999999" thickBot="1" x14ac:dyDescent="0.5">
      <c r="A180" s="169" t="s">
        <v>102</v>
      </c>
      <c r="B180" s="169">
        <v>25</v>
      </c>
      <c r="C180" s="169">
        <v>4</v>
      </c>
      <c r="D180" s="187" t="s">
        <v>35</v>
      </c>
      <c r="E180" s="171">
        <v>44646</v>
      </c>
      <c r="F180" s="172">
        <f t="shared" si="10"/>
        <v>10.571428571428571</v>
      </c>
      <c r="G180" s="173">
        <f t="shared" si="11"/>
        <v>25</v>
      </c>
      <c r="H180" s="173">
        <f t="shared" si="12"/>
        <v>3</v>
      </c>
      <c r="I180" s="192" t="s">
        <v>153</v>
      </c>
      <c r="J180" s="169">
        <v>524701</v>
      </c>
      <c r="K180" s="169">
        <v>218784</v>
      </c>
      <c r="L180" s="175">
        <v>21.7</v>
      </c>
      <c r="M180" s="175">
        <v>23.5</v>
      </c>
      <c r="N180" s="177">
        <v>3.8</v>
      </c>
      <c r="O180" s="177">
        <v>3</v>
      </c>
      <c r="P180" s="178"/>
      <c r="Q180" s="179">
        <f t="shared" si="13"/>
        <v>8.2949308755760462</v>
      </c>
      <c r="R180" s="180">
        <f t="shared" si="14"/>
        <v>17.099999999999998</v>
      </c>
      <c r="S180"/>
    </row>
    <row r="181" spans="1:19" ht="16.149999999999999" thickBot="1" x14ac:dyDescent="0.5">
      <c r="A181" s="169" t="s">
        <v>103</v>
      </c>
      <c r="B181" s="169">
        <v>26</v>
      </c>
      <c r="C181" s="169">
        <v>0</v>
      </c>
      <c r="D181" s="188" t="s">
        <v>36</v>
      </c>
      <c r="E181" s="171">
        <v>44646</v>
      </c>
      <c r="F181" s="172">
        <f t="shared" si="10"/>
        <v>10.571428571428571</v>
      </c>
      <c r="G181" s="173">
        <f t="shared" si="11"/>
        <v>25</v>
      </c>
      <c r="H181" s="173">
        <f t="shared" si="12"/>
        <v>3</v>
      </c>
      <c r="I181" s="192" t="s">
        <v>153</v>
      </c>
      <c r="J181" s="169">
        <v>524702</v>
      </c>
      <c r="K181" s="169">
        <v>218785</v>
      </c>
      <c r="L181" s="175">
        <v>19.7</v>
      </c>
      <c r="M181" s="175">
        <v>20.399999999999999</v>
      </c>
      <c r="N181" s="177">
        <v>7.2</v>
      </c>
      <c r="O181" s="177">
        <v>6</v>
      </c>
      <c r="P181" s="178"/>
      <c r="Q181" s="179">
        <f t="shared" si="13"/>
        <v>3.5532994923857864</v>
      </c>
      <c r="R181" s="180">
        <f t="shared" si="14"/>
        <v>129.60000000000002</v>
      </c>
      <c r="S181"/>
    </row>
    <row r="182" spans="1:19" ht="16.149999999999999" thickBot="1" x14ac:dyDescent="0.5">
      <c r="A182" s="169" t="s">
        <v>114</v>
      </c>
      <c r="B182" s="169">
        <v>27</v>
      </c>
      <c r="C182" s="169">
        <v>1</v>
      </c>
      <c r="D182" s="188" t="s">
        <v>36</v>
      </c>
      <c r="E182" s="171">
        <v>44646</v>
      </c>
      <c r="F182" s="172">
        <f t="shared" si="10"/>
        <v>10.571428571428571</v>
      </c>
      <c r="G182" s="173">
        <f t="shared" si="11"/>
        <v>25</v>
      </c>
      <c r="H182" s="173">
        <f t="shared" si="12"/>
        <v>3</v>
      </c>
      <c r="I182" s="203" t="s">
        <v>154</v>
      </c>
      <c r="J182" s="169">
        <v>524703</v>
      </c>
      <c r="K182" s="169">
        <v>218785</v>
      </c>
      <c r="L182" s="175">
        <v>19.399999999999999</v>
      </c>
      <c r="M182" s="175">
        <v>21.9</v>
      </c>
      <c r="N182" s="177">
        <v>11.6</v>
      </c>
      <c r="O182" s="177">
        <v>8</v>
      </c>
      <c r="P182" s="178"/>
      <c r="Q182" s="179">
        <f t="shared" si="13"/>
        <v>12.886597938144329</v>
      </c>
      <c r="R182" s="180">
        <f t="shared" si="14"/>
        <v>371.2</v>
      </c>
      <c r="S182"/>
    </row>
    <row r="183" spans="1:19" ht="16.149999999999999" thickBot="1" x14ac:dyDescent="0.5">
      <c r="A183" s="169" t="s">
        <v>151</v>
      </c>
      <c r="B183" s="169">
        <v>28</v>
      </c>
      <c r="C183" s="169">
        <v>2</v>
      </c>
      <c r="D183" s="188" t="s">
        <v>36</v>
      </c>
      <c r="E183" s="171">
        <v>44646</v>
      </c>
      <c r="F183" s="172">
        <f t="shared" si="10"/>
        <v>10.571428571428571</v>
      </c>
      <c r="G183" s="173">
        <f t="shared" si="11"/>
        <v>25</v>
      </c>
      <c r="H183" s="173">
        <f t="shared" si="12"/>
        <v>3</v>
      </c>
      <c r="I183" s="195" t="s">
        <v>156</v>
      </c>
      <c r="J183" s="169">
        <v>524704</v>
      </c>
      <c r="K183" s="169">
        <v>218785</v>
      </c>
      <c r="L183" s="175">
        <v>22.9</v>
      </c>
      <c r="M183" s="175">
        <v>23.3</v>
      </c>
      <c r="N183" s="177">
        <v>4.2</v>
      </c>
      <c r="O183" s="177">
        <v>3.2</v>
      </c>
      <c r="P183" s="178"/>
      <c r="Q183" s="179">
        <f t="shared" si="13"/>
        <v>1.7467248908296984</v>
      </c>
      <c r="R183" s="180">
        <f t="shared" si="14"/>
        <v>21.504000000000005</v>
      </c>
      <c r="S183"/>
    </row>
    <row r="184" spans="1:19" ht="16.149999999999999" thickBot="1" x14ac:dyDescent="0.5">
      <c r="A184" s="169" t="s">
        <v>104</v>
      </c>
      <c r="B184" s="169">
        <v>29</v>
      </c>
      <c r="C184" s="169">
        <v>3</v>
      </c>
      <c r="D184" s="188" t="s">
        <v>36</v>
      </c>
      <c r="E184" s="171">
        <v>44646</v>
      </c>
      <c r="F184" s="172">
        <f t="shared" si="10"/>
        <v>10.571428571428571</v>
      </c>
      <c r="G184" s="173">
        <f t="shared" si="11"/>
        <v>25</v>
      </c>
      <c r="H184" s="173">
        <f t="shared" si="12"/>
        <v>3</v>
      </c>
      <c r="I184" s="192" t="s">
        <v>153</v>
      </c>
      <c r="J184" s="169">
        <v>524705</v>
      </c>
      <c r="K184" s="169">
        <v>218785</v>
      </c>
      <c r="L184" s="175">
        <v>17.600000000000001</v>
      </c>
      <c r="M184" s="175">
        <v>18.7</v>
      </c>
      <c r="N184" s="177">
        <v>8.5</v>
      </c>
      <c r="O184" s="177">
        <v>8.4</v>
      </c>
      <c r="P184" s="178"/>
      <c r="Q184" s="179">
        <f t="shared" si="13"/>
        <v>6.2499999999999778</v>
      </c>
      <c r="R184" s="180">
        <f t="shared" si="14"/>
        <v>299.88000000000005</v>
      </c>
      <c r="S184"/>
    </row>
    <row r="185" spans="1:19" ht="16.149999999999999" thickBot="1" x14ac:dyDescent="0.5">
      <c r="A185" s="169" t="s">
        <v>152</v>
      </c>
      <c r="B185" s="169">
        <v>30</v>
      </c>
      <c r="C185" s="169">
        <v>4</v>
      </c>
      <c r="D185" s="188" t="s">
        <v>36</v>
      </c>
      <c r="E185" s="171">
        <v>44646</v>
      </c>
      <c r="F185" s="172">
        <f t="shared" si="10"/>
        <v>10.571428571428571</v>
      </c>
      <c r="G185" s="173">
        <f t="shared" si="11"/>
        <v>25</v>
      </c>
      <c r="H185" s="173">
        <f t="shared" si="12"/>
        <v>3</v>
      </c>
      <c r="I185" s="195" t="s">
        <v>156</v>
      </c>
      <c r="J185" s="169">
        <v>524706</v>
      </c>
      <c r="K185" s="169">
        <v>218785</v>
      </c>
      <c r="L185" s="175">
        <v>23.6</v>
      </c>
      <c r="M185" s="175">
        <v>24.2</v>
      </c>
      <c r="N185" s="177">
        <v>3.9</v>
      </c>
      <c r="O185" s="177">
        <v>3.9</v>
      </c>
      <c r="P185" s="178"/>
      <c r="Q185" s="179">
        <f t="shared" si="13"/>
        <v>2.5423728813559254</v>
      </c>
      <c r="R185" s="180">
        <f t="shared" si="14"/>
        <v>29.659499999999998</v>
      </c>
      <c r="S185"/>
    </row>
    <row r="186" spans="1:19" ht="16.149999999999999" thickBot="1" x14ac:dyDescent="0.5">
      <c r="A186" s="169" t="s">
        <v>142</v>
      </c>
      <c r="B186" s="169">
        <v>1</v>
      </c>
      <c r="C186" s="169">
        <v>0</v>
      </c>
      <c r="D186" s="170" t="s">
        <v>31</v>
      </c>
      <c r="E186" s="171">
        <v>44648</v>
      </c>
      <c r="F186" s="172">
        <f t="shared" si="10"/>
        <v>10.857142857142858</v>
      </c>
      <c r="G186" s="173">
        <f t="shared" si="11"/>
        <v>27</v>
      </c>
      <c r="H186" s="173">
        <f t="shared" si="12"/>
        <v>5</v>
      </c>
      <c r="I186" s="211" t="s">
        <v>156</v>
      </c>
      <c r="J186" s="169">
        <v>524677</v>
      </c>
      <c r="K186" s="169">
        <v>218780</v>
      </c>
      <c r="L186" s="175">
        <v>21.5</v>
      </c>
      <c r="M186" s="175">
        <v>21.7</v>
      </c>
      <c r="N186" s="177">
        <v>10.6</v>
      </c>
      <c r="O186" s="177">
        <v>9.3000000000000007</v>
      </c>
      <c r="P186" s="178"/>
      <c r="Q186" s="179">
        <f t="shared" si="13"/>
        <v>0.9302325581395321</v>
      </c>
      <c r="R186" s="180">
        <f t="shared" si="14"/>
        <v>458.39700000000005</v>
      </c>
      <c r="S186"/>
    </row>
    <row r="187" spans="1:19" ht="16.149999999999999" thickBot="1" x14ac:dyDescent="0.5">
      <c r="A187" s="169" t="s">
        <v>96</v>
      </c>
      <c r="B187" s="169">
        <v>3</v>
      </c>
      <c r="C187" s="169">
        <v>2</v>
      </c>
      <c r="D187" s="170" t="s">
        <v>31</v>
      </c>
      <c r="E187" s="171">
        <v>44648</v>
      </c>
      <c r="F187" s="172">
        <f t="shared" si="10"/>
        <v>10.857142857142858</v>
      </c>
      <c r="G187" s="173">
        <f t="shared" si="11"/>
        <v>27</v>
      </c>
      <c r="H187" s="173">
        <f t="shared" si="12"/>
        <v>5</v>
      </c>
      <c r="I187" s="204" t="s">
        <v>153</v>
      </c>
      <c r="J187" s="169">
        <v>524679</v>
      </c>
      <c r="K187" s="169">
        <v>218780</v>
      </c>
      <c r="L187" s="175">
        <v>22</v>
      </c>
      <c r="M187" s="175">
        <v>23</v>
      </c>
      <c r="N187" s="177">
        <v>9.5</v>
      </c>
      <c r="O187" s="177">
        <v>7.4</v>
      </c>
      <c r="P187" s="178"/>
      <c r="Q187" s="179">
        <f t="shared" si="13"/>
        <v>4.5454545454545414</v>
      </c>
      <c r="R187" s="180">
        <f t="shared" si="14"/>
        <v>260.11</v>
      </c>
      <c r="S187"/>
    </row>
    <row r="188" spans="1:19" ht="16.149999999999999" thickBot="1" x14ac:dyDescent="0.5">
      <c r="A188" s="169" t="s">
        <v>143</v>
      </c>
      <c r="B188" s="169">
        <v>4</v>
      </c>
      <c r="C188" s="169">
        <v>3</v>
      </c>
      <c r="D188" s="170" t="s">
        <v>31</v>
      </c>
      <c r="E188" s="171">
        <v>44648</v>
      </c>
      <c r="F188" s="172">
        <f t="shared" si="10"/>
        <v>10.857142857142858</v>
      </c>
      <c r="G188" s="173">
        <f t="shared" si="11"/>
        <v>27</v>
      </c>
      <c r="H188" s="173">
        <f t="shared" si="12"/>
        <v>5</v>
      </c>
      <c r="I188" s="197" t="s">
        <v>154</v>
      </c>
      <c r="J188" s="169">
        <v>524680</v>
      </c>
      <c r="K188" s="169">
        <v>218780</v>
      </c>
      <c r="L188" s="175">
        <v>19.899999999999999</v>
      </c>
      <c r="M188" s="175">
        <v>22.3</v>
      </c>
      <c r="N188" s="177">
        <v>5.6</v>
      </c>
      <c r="O188" s="177">
        <v>4.5999999999999996</v>
      </c>
      <c r="P188" s="178"/>
      <c r="Q188" s="179">
        <f t="shared" si="13"/>
        <v>12.060301507537696</v>
      </c>
      <c r="R188" s="180">
        <f t="shared" si="14"/>
        <v>59.24799999999999</v>
      </c>
      <c r="S188"/>
    </row>
    <row r="189" spans="1:19" ht="16.149999999999999" thickBot="1" x14ac:dyDescent="0.5">
      <c r="A189" s="169" t="s">
        <v>144</v>
      </c>
      <c r="B189" s="169">
        <v>5</v>
      </c>
      <c r="C189" s="169">
        <v>4</v>
      </c>
      <c r="D189" s="170" t="s">
        <v>31</v>
      </c>
      <c r="E189" s="171">
        <v>44648</v>
      </c>
      <c r="F189" s="172">
        <f t="shared" si="10"/>
        <v>10.857142857142858</v>
      </c>
      <c r="G189" s="173">
        <f t="shared" si="11"/>
        <v>27</v>
      </c>
      <c r="H189" s="173">
        <f t="shared" si="12"/>
        <v>5</v>
      </c>
      <c r="I189" s="205"/>
      <c r="J189" s="169">
        <v>524681</v>
      </c>
      <c r="K189" s="169">
        <v>218780</v>
      </c>
      <c r="L189" s="175">
        <v>22.6</v>
      </c>
      <c r="M189" s="175"/>
      <c r="N189" s="177"/>
      <c r="O189" s="177"/>
      <c r="P189" s="178"/>
      <c r="Q189" s="179" t="str">
        <f t="shared" si="13"/>
        <v/>
      </c>
      <c r="R189" s="180" t="str">
        <f t="shared" si="14"/>
        <v/>
      </c>
      <c r="S189"/>
    </row>
    <row r="190" spans="1:19" ht="16.149999999999999" thickBot="1" x14ac:dyDescent="0.5">
      <c r="A190" s="169" t="s">
        <v>145</v>
      </c>
      <c r="B190" s="169">
        <v>6</v>
      </c>
      <c r="C190" s="169">
        <v>0</v>
      </c>
      <c r="D190" s="183" t="s">
        <v>32</v>
      </c>
      <c r="E190" s="171">
        <v>44648</v>
      </c>
      <c r="F190" s="172">
        <f t="shared" si="10"/>
        <v>10.857142857142858</v>
      </c>
      <c r="G190" s="173">
        <f t="shared" si="11"/>
        <v>27</v>
      </c>
      <c r="H190" s="173">
        <f t="shared" si="12"/>
        <v>5</v>
      </c>
      <c r="I190" s="200"/>
      <c r="J190" s="169">
        <v>524682</v>
      </c>
      <c r="K190" s="169">
        <v>218781</v>
      </c>
      <c r="L190" s="175">
        <v>21.4</v>
      </c>
      <c r="M190" s="175"/>
      <c r="N190" s="177"/>
      <c r="O190" s="177"/>
      <c r="P190" s="178"/>
      <c r="Q190" s="179" t="str">
        <f t="shared" si="13"/>
        <v/>
      </c>
      <c r="R190" s="180" t="str">
        <f t="shared" si="14"/>
        <v/>
      </c>
      <c r="S190"/>
    </row>
    <row r="191" spans="1:19" ht="15.75" x14ac:dyDescent="0.45">
      <c r="A191" s="169" t="s">
        <v>97</v>
      </c>
      <c r="B191" s="169">
        <v>7</v>
      </c>
      <c r="C191" s="169">
        <v>1</v>
      </c>
      <c r="D191" s="183" t="s">
        <v>32</v>
      </c>
      <c r="E191" s="171">
        <v>44648</v>
      </c>
      <c r="F191" s="172">
        <f t="shared" si="10"/>
        <v>10.857142857142858</v>
      </c>
      <c r="G191" s="173">
        <f t="shared" si="11"/>
        <v>27</v>
      </c>
      <c r="H191" s="173">
        <f t="shared" si="12"/>
        <v>5</v>
      </c>
      <c r="I191" s="196" t="s">
        <v>154</v>
      </c>
      <c r="J191" s="169">
        <v>524683</v>
      </c>
      <c r="K191" s="169">
        <v>218781</v>
      </c>
      <c r="L191" s="175">
        <v>20.9</v>
      </c>
      <c r="M191" s="175">
        <v>23.5</v>
      </c>
      <c r="N191" s="177">
        <v>10.3</v>
      </c>
      <c r="O191" s="177">
        <v>7.5</v>
      </c>
      <c r="P191" s="178"/>
      <c r="Q191" s="179">
        <f t="shared" si="13"/>
        <v>12.440191387559807</v>
      </c>
      <c r="R191" s="180">
        <f t="shared" si="14"/>
        <v>289.6875</v>
      </c>
      <c r="S191"/>
    </row>
    <row r="192" spans="1:19" ht="16.149999999999999" thickBot="1" x14ac:dyDescent="0.5">
      <c r="A192" s="169" t="s">
        <v>98</v>
      </c>
      <c r="B192" s="169">
        <v>8</v>
      </c>
      <c r="C192" s="169">
        <v>2</v>
      </c>
      <c r="D192" s="183" t="s">
        <v>32</v>
      </c>
      <c r="E192" s="171">
        <v>44648</v>
      </c>
      <c r="F192" s="172">
        <f t="shared" si="10"/>
        <v>10.857142857142858</v>
      </c>
      <c r="G192" s="173">
        <f t="shared" si="11"/>
        <v>27</v>
      </c>
      <c r="H192" s="173">
        <f t="shared" si="12"/>
        <v>5</v>
      </c>
      <c r="I192" s="199" t="s">
        <v>153</v>
      </c>
      <c r="J192" s="169">
        <v>524684</v>
      </c>
      <c r="K192" s="169">
        <v>218781</v>
      </c>
      <c r="L192" s="175">
        <v>22.7</v>
      </c>
      <c r="M192" s="175">
        <v>25.6</v>
      </c>
      <c r="N192" s="177">
        <v>15.8</v>
      </c>
      <c r="O192" s="177">
        <v>14.8</v>
      </c>
      <c r="P192" s="178"/>
      <c r="Q192" s="179">
        <f t="shared" si="13"/>
        <v>12.775330396475781</v>
      </c>
      <c r="R192" s="180">
        <f t="shared" si="14"/>
        <v>1730.4160000000004</v>
      </c>
      <c r="S192"/>
    </row>
    <row r="193" spans="1:19" ht="15.75" x14ac:dyDescent="0.45">
      <c r="A193" s="169" t="s">
        <v>146</v>
      </c>
      <c r="B193" s="169">
        <v>9</v>
      </c>
      <c r="C193" s="169">
        <v>3</v>
      </c>
      <c r="D193" s="183" t="s">
        <v>32</v>
      </c>
      <c r="E193" s="171">
        <v>44648</v>
      </c>
      <c r="F193" s="172">
        <f t="shared" si="10"/>
        <v>10.857142857142858</v>
      </c>
      <c r="G193" s="173">
        <f t="shared" si="11"/>
        <v>27</v>
      </c>
      <c r="H193" s="173">
        <f t="shared" si="12"/>
        <v>5</v>
      </c>
      <c r="I193" s="198"/>
      <c r="J193" s="169">
        <v>524685</v>
      </c>
      <c r="K193" s="169">
        <v>218781</v>
      </c>
      <c r="L193" s="175">
        <v>21.3</v>
      </c>
      <c r="M193" s="175"/>
      <c r="N193" s="177"/>
      <c r="O193" s="177"/>
      <c r="P193" s="178"/>
      <c r="Q193" s="179" t="str">
        <f t="shared" si="13"/>
        <v/>
      </c>
      <c r="R193" s="180" t="str">
        <f t="shared" si="14"/>
        <v/>
      </c>
      <c r="S193"/>
    </row>
    <row r="194" spans="1:19" ht="15.75" x14ac:dyDescent="0.45">
      <c r="A194" s="169" t="s">
        <v>147</v>
      </c>
      <c r="B194" s="169">
        <v>10</v>
      </c>
      <c r="C194" s="169">
        <v>4</v>
      </c>
      <c r="D194" s="183" t="s">
        <v>32</v>
      </c>
      <c r="E194" s="171">
        <v>44648</v>
      </c>
      <c r="F194" s="172">
        <f t="shared" si="10"/>
        <v>10.857142857142858</v>
      </c>
      <c r="G194" s="173">
        <f t="shared" si="11"/>
        <v>27</v>
      </c>
      <c r="H194" s="173">
        <f t="shared" si="12"/>
        <v>5</v>
      </c>
      <c r="I194" s="191"/>
      <c r="J194" s="169">
        <v>524686</v>
      </c>
      <c r="K194" s="169">
        <v>218781</v>
      </c>
      <c r="L194" s="175">
        <v>21.9</v>
      </c>
      <c r="M194" s="175"/>
      <c r="N194" s="177"/>
      <c r="O194" s="177"/>
      <c r="P194" s="178"/>
      <c r="Q194" s="179" t="str">
        <f t="shared" si="13"/>
        <v/>
      </c>
      <c r="R194" s="180" t="str">
        <f t="shared" si="14"/>
        <v/>
      </c>
      <c r="S194"/>
    </row>
    <row r="195" spans="1:19" ht="15.75" x14ac:dyDescent="0.45">
      <c r="A195" s="169" t="s">
        <v>111</v>
      </c>
      <c r="B195" s="169">
        <v>12</v>
      </c>
      <c r="C195" s="169">
        <v>1</v>
      </c>
      <c r="D195" s="184" t="s">
        <v>33</v>
      </c>
      <c r="E195" s="171">
        <v>44648</v>
      </c>
      <c r="F195" s="172">
        <f t="shared" si="10"/>
        <v>10.857142857142858</v>
      </c>
      <c r="G195" s="173">
        <f t="shared" si="11"/>
        <v>27</v>
      </c>
      <c r="H195" s="173">
        <f t="shared" si="12"/>
        <v>5</v>
      </c>
      <c r="I195" s="202" t="s">
        <v>154</v>
      </c>
      <c r="J195" s="169">
        <v>524688</v>
      </c>
      <c r="K195" s="169">
        <v>218782</v>
      </c>
      <c r="L195" s="175">
        <v>22.8</v>
      </c>
      <c r="M195" s="175">
        <v>24.1</v>
      </c>
      <c r="N195" s="177">
        <v>10.8</v>
      </c>
      <c r="O195" s="177">
        <v>7.6</v>
      </c>
      <c r="P195" s="178"/>
      <c r="Q195" s="179">
        <f t="shared" si="13"/>
        <v>5.7017543859649189</v>
      </c>
      <c r="R195" s="180">
        <f t="shared" si="14"/>
        <v>311.904</v>
      </c>
      <c r="S195"/>
    </row>
    <row r="196" spans="1:19" ht="15.75" x14ac:dyDescent="0.45">
      <c r="A196" s="169" t="s">
        <v>148</v>
      </c>
      <c r="B196" s="169">
        <v>15</v>
      </c>
      <c r="C196" s="169">
        <v>4</v>
      </c>
      <c r="D196" s="184" t="s">
        <v>33</v>
      </c>
      <c r="E196" s="171">
        <v>44648</v>
      </c>
      <c r="F196" s="172">
        <f t="shared" si="10"/>
        <v>10.857142857142858</v>
      </c>
      <c r="G196" s="173">
        <f t="shared" si="11"/>
        <v>27</v>
      </c>
      <c r="H196" s="173">
        <f t="shared" si="12"/>
        <v>5</v>
      </c>
      <c r="I196" s="190"/>
      <c r="J196" s="169">
        <v>524691</v>
      </c>
      <c r="K196" s="169">
        <v>218782</v>
      </c>
      <c r="L196" s="175">
        <v>23.5</v>
      </c>
      <c r="M196" s="175"/>
      <c r="N196" s="177"/>
      <c r="O196" s="177"/>
      <c r="P196" s="178"/>
      <c r="Q196" s="179" t="str">
        <f t="shared" si="13"/>
        <v/>
      </c>
      <c r="R196" s="180" t="str">
        <f t="shared" si="14"/>
        <v/>
      </c>
      <c r="S196"/>
    </row>
    <row r="197" spans="1:19" ht="15.75" x14ac:dyDescent="0.45">
      <c r="A197" s="169" t="s">
        <v>149</v>
      </c>
      <c r="B197" s="169">
        <v>16</v>
      </c>
      <c r="C197" s="169">
        <v>0</v>
      </c>
      <c r="D197" s="186" t="s">
        <v>34</v>
      </c>
      <c r="E197" s="171">
        <v>44648</v>
      </c>
      <c r="F197" s="172">
        <f t="shared" si="10"/>
        <v>10.857142857142858</v>
      </c>
      <c r="G197" s="173">
        <f t="shared" si="11"/>
        <v>27</v>
      </c>
      <c r="H197" s="173">
        <f t="shared" si="12"/>
        <v>5</v>
      </c>
      <c r="I197" s="191" t="s">
        <v>156</v>
      </c>
      <c r="J197" s="169">
        <v>524692</v>
      </c>
      <c r="K197" s="169">
        <v>218783</v>
      </c>
      <c r="L197" s="175">
        <v>16.600000000000001</v>
      </c>
      <c r="M197" s="175">
        <v>20.3</v>
      </c>
      <c r="N197" s="177">
        <v>12.8</v>
      </c>
      <c r="O197" s="177">
        <v>10.199999999999999</v>
      </c>
      <c r="P197" s="178"/>
      <c r="Q197" s="179">
        <f t="shared" si="13"/>
        <v>22.289156626506013</v>
      </c>
      <c r="R197" s="180">
        <f t="shared" si="14"/>
        <v>665.85599999999999</v>
      </c>
      <c r="S197"/>
    </row>
    <row r="198" spans="1:19" ht="15.75" x14ac:dyDescent="0.45">
      <c r="A198" s="169" t="s">
        <v>112</v>
      </c>
      <c r="B198" s="169">
        <v>18</v>
      </c>
      <c r="C198" s="169">
        <v>2</v>
      </c>
      <c r="D198" s="186" t="s">
        <v>34</v>
      </c>
      <c r="E198" s="171">
        <v>44648</v>
      </c>
      <c r="F198" s="172">
        <f t="shared" si="10"/>
        <v>10.857142857142858</v>
      </c>
      <c r="G198" s="173">
        <f t="shared" si="11"/>
        <v>27</v>
      </c>
      <c r="H198" s="173">
        <f t="shared" si="12"/>
        <v>5</v>
      </c>
      <c r="I198" s="190" t="s">
        <v>154</v>
      </c>
      <c r="J198" s="169">
        <v>524694</v>
      </c>
      <c r="K198" s="169">
        <v>218783</v>
      </c>
      <c r="L198" s="175">
        <v>18.7</v>
      </c>
      <c r="M198" s="175">
        <v>20.6</v>
      </c>
      <c r="N198" s="177">
        <v>11.6</v>
      </c>
      <c r="O198" s="177">
        <v>10.3</v>
      </c>
      <c r="P198" s="178"/>
      <c r="Q198" s="179">
        <f t="shared" si="13"/>
        <v>10.160427807486649</v>
      </c>
      <c r="R198" s="180">
        <f t="shared" si="14"/>
        <v>615.32200000000012</v>
      </c>
      <c r="S198"/>
    </row>
    <row r="199" spans="1:19" ht="15.75" x14ac:dyDescent="0.45">
      <c r="A199" s="169" t="s">
        <v>99</v>
      </c>
      <c r="B199" s="169">
        <v>19</v>
      </c>
      <c r="C199" s="169">
        <v>3</v>
      </c>
      <c r="D199" s="186" t="s">
        <v>34</v>
      </c>
      <c r="E199" s="171">
        <v>44648</v>
      </c>
      <c r="F199" s="172">
        <f t="shared" si="10"/>
        <v>10.857142857142858</v>
      </c>
      <c r="G199" s="173">
        <f t="shared" si="11"/>
        <v>27</v>
      </c>
      <c r="H199" s="173">
        <f t="shared" si="12"/>
        <v>5</v>
      </c>
      <c r="I199" s="199" t="s">
        <v>153</v>
      </c>
      <c r="J199" s="169">
        <v>524695</v>
      </c>
      <c r="K199" s="169">
        <v>218783</v>
      </c>
      <c r="L199" s="175">
        <v>18.7</v>
      </c>
      <c r="M199" s="175">
        <v>20.3</v>
      </c>
      <c r="N199" s="177">
        <v>14.2</v>
      </c>
      <c r="O199" s="177">
        <v>9</v>
      </c>
      <c r="P199" s="178"/>
      <c r="Q199" s="179">
        <f t="shared" si="13"/>
        <v>8.5561497326203337</v>
      </c>
      <c r="R199" s="180">
        <f t="shared" si="14"/>
        <v>575.1</v>
      </c>
      <c r="S199"/>
    </row>
    <row r="200" spans="1:19" ht="15.75" x14ac:dyDescent="0.45">
      <c r="A200" s="169" t="s">
        <v>100</v>
      </c>
      <c r="B200" s="169">
        <v>20</v>
      </c>
      <c r="C200" s="169">
        <v>4</v>
      </c>
      <c r="D200" s="186" t="s">
        <v>34</v>
      </c>
      <c r="E200" s="171">
        <v>44648</v>
      </c>
      <c r="F200" s="172">
        <f t="shared" si="10"/>
        <v>10.857142857142858</v>
      </c>
      <c r="G200" s="173">
        <f t="shared" si="11"/>
        <v>27</v>
      </c>
      <c r="H200" s="173">
        <f t="shared" si="12"/>
        <v>5</v>
      </c>
      <c r="I200" s="199" t="s">
        <v>153</v>
      </c>
      <c r="J200" s="169">
        <v>524696</v>
      </c>
      <c r="K200" s="169">
        <v>218783</v>
      </c>
      <c r="L200" s="175">
        <v>18.899999999999999</v>
      </c>
      <c r="M200" s="175">
        <v>21.5</v>
      </c>
      <c r="N200" s="177">
        <v>15</v>
      </c>
      <c r="O200" s="177">
        <v>11.9</v>
      </c>
      <c r="P200" s="178"/>
      <c r="Q200" s="179">
        <f t="shared" si="13"/>
        <v>13.756613756613767</v>
      </c>
      <c r="R200" s="180">
        <f t="shared" si="14"/>
        <v>1062.075</v>
      </c>
      <c r="S200"/>
    </row>
    <row r="201" spans="1:19" ht="15.75" x14ac:dyDescent="0.45">
      <c r="A201" s="169" t="s">
        <v>101</v>
      </c>
      <c r="B201" s="169">
        <v>22</v>
      </c>
      <c r="C201" s="169">
        <v>1</v>
      </c>
      <c r="D201" s="187" t="s">
        <v>35</v>
      </c>
      <c r="E201" s="171">
        <v>44648</v>
      </c>
      <c r="F201" s="172">
        <f t="shared" si="10"/>
        <v>10.857142857142858</v>
      </c>
      <c r="G201" s="173">
        <f t="shared" si="11"/>
        <v>27</v>
      </c>
      <c r="H201" s="173">
        <f t="shared" si="12"/>
        <v>5</v>
      </c>
      <c r="I201" s="199" t="s">
        <v>153</v>
      </c>
      <c r="J201" s="169">
        <v>524698</v>
      </c>
      <c r="K201" s="169">
        <v>218784</v>
      </c>
      <c r="L201" s="175">
        <v>19.7</v>
      </c>
      <c r="M201" s="175">
        <v>22.1</v>
      </c>
      <c r="N201" s="177">
        <v>11.7</v>
      </c>
      <c r="O201" s="177">
        <v>7.4</v>
      </c>
      <c r="P201" s="178"/>
      <c r="Q201" s="179">
        <f t="shared" si="13"/>
        <v>12.182741116751284</v>
      </c>
      <c r="R201" s="180">
        <f t="shared" si="14"/>
        <v>320.346</v>
      </c>
      <c r="S201"/>
    </row>
    <row r="202" spans="1:19" ht="15.75" x14ac:dyDescent="0.45">
      <c r="A202" s="169" t="s">
        <v>113</v>
      </c>
      <c r="B202" s="169">
        <v>23</v>
      </c>
      <c r="C202" s="169">
        <v>2</v>
      </c>
      <c r="D202" s="187" t="s">
        <v>35</v>
      </c>
      <c r="E202" s="171">
        <v>44648</v>
      </c>
      <c r="F202" s="172">
        <f t="shared" si="10"/>
        <v>10.857142857142858</v>
      </c>
      <c r="G202" s="173">
        <f t="shared" si="11"/>
        <v>27</v>
      </c>
      <c r="H202" s="173">
        <f t="shared" si="12"/>
        <v>5</v>
      </c>
      <c r="I202" s="190" t="s">
        <v>154</v>
      </c>
      <c r="J202" s="169">
        <v>524699</v>
      </c>
      <c r="K202" s="169">
        <v>218784</v>
      </c>
      <c r="L202" s="175">
        <v>18.899999999999999</v>
      </c>
      <c r="M202" s="175">
        <v>20.7</v>
      </c>
      <c r="N202" s="177">
        <v>7.8</v>
      </c>
      <c r="O202" s="177">
        <v>4.9000000000000004</v>
      </c>
      <c r="P202" s="178"/>
      <c r="Q202" s="179">
        <f t="shared" si="13"/>
        <v>9.5238095238095344</v>
      </c>
      <c r="R202" s="180">
        <f t="shared" si="14"/>
        <v>93.63900000000001</v>
      </c>
      <c r="S202"/>
    </row>
    <row r="203" spans="1:19" ht="15.75" x14ac:dyDescent="0.45">
      <c r="A203" s="169" t="s">
        <v>150</v>
      </c>
      <c r="B203" s="169">
        <v>24</v>
      </c>
      <c r="C203" s="169">
        <v>3</v>
      </c>
      <c r="D203" s="187" t="s">
        <v>35</v>
      </c>
      <c r="E203" s="171">
        <v>44648</v>
      </c>
      <c r="F203" s="172">
        <f t="shared" si="10"/>
        <v>10.857142857142858</v>
      </c>
      <c r="G203" s="173">
        <f t="shared" si="11"/>
        <v>27</v>
      </c>
      <c r="H203" s="173">
        <f t="shared" si="12"/>
        <v>5</v>
      </c>
      <c r="I203" s="191" t="s">
        <v>156</v>
      </c>
      <c r="J203" s="169">
        <v>524700</v>
      </c>
      <c r="K203" s="169">
        <v>218784</v>
      </c>
      <c r="L203" s="175">
        <v>20.5</v>
      </c>
      <c r="M203" s="175">
        <v>21.3</v>
      </c>
      <c r="N203" s="177">
        <v>6.1</v>
      </c>
      <c r="O203" s="177">
        <v>5</v>
      </c>
      <c r="P203" s="178"/>
      <c r="Q203" s="179">
        <f t="shared" si="13"/>
        <v>3.9024390243902474</v>
      </c>
      <c r="R203" s="180">
        <f t="shared" si="14"/>
        <v>76.25</v>
      </c>
      <c r="S203"/>
    </row>
    <row r="204" spans="1:19" ht="15.75" x14ac:dyDescent="0.45">
      <c r="A204" s="169" t="s">
        <v>102</v>
      </c>
      <c r="B204" s="169">
        <v>25</v>
      </c>
      <c r="C204" s="169">
        <v>4</v>
      </c>
      <c r="D204" s="187" t="s">
        <v>35</v>
      </c>
      <c r="E204" s="171">
        <v>44648</v>
      </c>
      <c r="F204" s="172">
        <f t="shared" si="10"/>
        <v>10.857142857142858</v>
      </c>
      <c r="G204" s="173">
        <f t="shared" si="11"/>
        <v>27</v>
      </c>
      <c r="H204" s="173">
        <f t="shared" si="12"/>
        <v>5</v>
      </c>
      <c r="I204" s="199" t="s">
        <v>153</v>
      </c>
      <c r="J204" s="169">
        <v>524701</v>
      </c>
      <c r="K204" s="169">
        <v>218784</v>
      </c>
      <c r="L204" s="175">
        <v>21.7</v>
      </c>
      <c r="M204" s="175">
        <v>23.5</v>
      </c>
      <c r="N204" s="177">
        <v>3.9</v>
      </c>
      <c r="O204" s="177">
        <v>3.5</v>
      </c>
      <c r="P204" s="178"/>
      <c r="Q204" s="179">
        <f t="shared" si="13"/>
        <v>8.2949308755760462</v>
      </c>
      <c r="R204" s="180">
        <f t="shared" si="14"/>
        <v>23.887499999999999</v>
      </c>
      <c r="S204"/>
    </row>
    <row r="205" spans="1:19" ht="15.75" x14ac:dyDescent="0.45">
      <c r="A205" s="169" t="s">
        <v>103</v>
      </c>
      <c r="B205" s="169">
        <v>26</v>
      </c>
      <c r="C205" s="169">
        <v>0</v>
      </c>
      <c r="D205" s="188" t="s">
        <v>36</v>
      </c>
      <c r="E205" s="171">
        <v>44648</v>
      </c>
      <c r="F205" s="172">
        <f t="shared" si="10"/>
        <v>10.857142857142858</v>
      </c>
      <c r="G205" s="173">
        <f t="shared" si="11"/>
        <v>27</v>
      </c>
      <c r="H205" s="173">
        <f t="shared" si="12"/>
        <v>5</v>
      </c>
      <c r="I205" s="199" t="s">
        <v>153</v>
      </c>
      <c r="J205" s="169">
        <v>524702</v>
      </c>
      <c r="K205" s="169">
        <v>218785</v>
      </c>
      <c r="L205" s="175">
        <v>19.7</v>
      </c>
      <c r="M205" s="175">
        <v>21.7</v>
      </c>
      <c r="N205" s="175">
        <v>8</v>
      </c>
      <c r="O205" s="177">
        <v>6.9</v>
      </c>
      <c r="P205" s="178"/>
      <c r="Q205" s="179">
        <f t="shared" si="13"/>
        <v>10.152284263959398</v>
      </c>
      <c r="R205" s="180">
        <f t="shared" si="14"/>
        <v>190.44000000000003</v>
      </c>
      <c r="S205"/>
    </row>
    <row r="206" spans="1:19" ht="15.75" x14ac:dyDescent="0.45">
      <c r="A206" s="169" t="s">
        <v>114</v>
      </c>
      <c r="B206" s="169">
        <v>27</v>
      </c>
      <c r="C206" s="169">
        <v>1</v>
      </c>
      <c r="D206" s="188" t="s">
        <v>36</v>
      </c>
      <c r="E206" s="171">
        <v>44648</v>
      </c>
      <c r="F206" s="172">
        <f t="shared" si="10"/>
        <v>10.857142857142858</v>
      </c>
      <c r="G206" s="173">
        <f t="shared" si="11"/>
        <v>27</v>
      </c>
      <c r="H206" s="173">
        <f t="shared" si="12"/>
        <v>5</v>
      </c>
      <c r="I206" s="190" t="s">
        <v>154</v>
      </c>
      <c r="J206" s="169">
        <v>524703</v>
      </c>
      <c r="K206" s="169">
        <v>218785</v>
      </c>
      <c r="L206" s="175">
        <v>19.399999999999999</v>
      </c>
      <c r="M206" s="175">
        <v>22.5</v>
      </c>
      <c r="N206" s="175">
        <v>12.5</v>
      </c>
      <c r="O206" s="177">
        <v>8.1999999999999993</v>
      </c>
      <c r="P206" s="178"/>
      <c r="Q206" s="179">
        <f t="shared" si="13"/>
        <v>15.97938144329898</v>
      </c>
      <c r="R206" s="180">
        <f t="shared" si="14"/>
        <v>420.24999999999989</v>
      </c>
      <c r="S206"/>
    </row>
    <row r="207" spans="1:19" ht="15.75" x14ac:dyDescent="0.45">
      <c r="A207" s="169" t="s">
        <v>151</v>
      </c>
      <c r="B207" s="169">
        <v>28</v>
      </c>
      <c r="C207" s="169">
        <v>2</v>
      </c>
      <c r="D207" s="188" t="s">
        <v>36</v>
      </c>
      <c r="E207" s="171">
        <v>44648</v>
      </c>
      <c r="F207" s="172">
        <f t="shared" si="10"/>
        <v>10.857142857142858</v>
      </c>
      <c r="G207" s="173">
        <f t="shared" si="11"/>
        <v>27</v>
      </c>
      <c r="H207" s="173">
        <f t="shared" si="12"/>
        <v>5</v>
      </c>
      <c r="I207" s="191" t="s">
        <v>156</v>
      </c>
      <c r="J207" s="169">
        <v>524704</v>
      </c>
      <c r="K207" s="169">
        <v>218785</v>
      </c>
      <c r="L207" s="175">
        <v>22.9</v>
      </c>
      <c r="M207" s="175">
        <v>24</v>
      </c>
      <c r="N207" s="175">
        <v>5.2</v>
      </c>
      <c r="O207" s="177">
        <v>4.2</v>
      </c>
      <c r="P207" s="178"/>
      <c r="Q207" s="179">
        <f t="shared" si="13"/>
        <v>4.8034934497816595</v>
      </c>
      <c r="R207" s="180">
        <f t="shared" si="14"/>
        <v>45.864000000000011</v>
      </c>
      <c r="S207"/>
    </row>
    <row r="208" spans="1:19" ht="15.75" x14ac:dyDescent="0.45">
      <c r="A208" s="169" t="s">
        <v>104</v>
      </c>
      <c r="B208" s="169">
        <v>29</v>
      </c>
      <c r="C208" s="169">
        <v>3</v>
      </c>
      <c r="D208" s="188" t="s">
        <v>36</v>
      </c>
      <c r="E208" s="171">
        <v>44648</v>
      </c>
      <c r="F208" s="172">
        <f t="shared" si="10"/>
        <v>10.857142857142858</v>
      </c>
      <c r="G208" s="173">
        <f t="shared" si="11"/>
        <v>27</v>
      </c>
      <c r="H208" s="173">
        <f t="shared" si="12"/>
        <v>5</v>
      </c>
      <c r="I208" s="199" t="s">
        <v>153</v>
      </c>
      <c r="J208" s="169">
        <v>524705</v>
      </c>
      <c r="K208" s="169">
        <v>218785</v>
      </c>
      <c r="L208" s="175">
        <v>17.600000000000001</v>
      </c>
      <c r="M208" s="175">
        <v>18.899999999999999</v>
      </c>
      <c r="N208" s="175">
        <v>8.8000000000000007</v>
      </c>
      <c r="O208" s="177">
        <v>8</v>
      </c>
      <c r="P208" s="178"/>
      <c r="Q208" s="179">
        <f t="shared" si="13"/>
        <v>7.3863636363636243</v>
      </c>
      <c r="R208" s="180">
        <f t="shared" si="14"/>
        <v>281.60000000000002</v>
      </c>
      <c r="S208"/>
    </row>
    <row r="209" spans="1:19" ht="15.75" x14ac:dyDescent="0.45">
      <c r="A209" s="169" t="s">
        <v>152</v>
      </c>
      <c r="B209" s="169">
        <v>30</v>
      </c>
      <c r="C209" s="169">
        <v>4</v>
      </c>
      <c r="D209" s="188" t="s">
        <v>36</v>
      </c>
      <c r="E209" s="171">
        <v>44648</v>
      </c>
      <c r="F209" s="172">
        <f t="shared" si="10"/>
        <v>10.857142857142858</v>
      </c>
      <c r="G209" s="173">
        <f t="shared" si="11"/>
        <v>27</v>
      </c>
      <c r="H209" s="173">
        <f t="shared" si="12"/>
        <v>5</v>
      </c>
      <c r="I209" s="191" t="s">
        <v>156</v>
      </c>
      <c r="J209" s="169">
        <v>524706</v>
      </c>
      <c r="K209" s="169">
        <v>218785</v>
      </c>
      <c r="L209" s="175">
        <v>23.6</v>
      </c>
      <c r="M209" s="175">
        <v>25.1</v>
      </c>
      <c r="N209" s="175">
        <v>4.2</v>
      </c>
      <c r="O209" s="177">
        <v>3.7</v>
      </c>
      <c r="P209" s="178"/>
      <c r="Q209" s="179">
        <f t="shared" si="13"/>
        <v>6.3559322033898358</v>
      </c>
      <c r="R209" s="180">
        <f t="shared" si="14"/>
        <v>28.749000000000002</v>
      </c>
      <c r="S209"/>
    </row>
    <row r="210" spans="1:19" ht="16.149999999999999" thickBot="1" x14ac:dyDescent="0.5">
      <c r="A210" s="169" t="s">
        <v>142</v>
      </c>
      <c r="B210" s="169">
        <v>1</v>
      </c>
      <c r="C210" s="169">
        <v>0</v>
      </c>
      <c r="D210" s="170" t="s">
        <v>31</v>
      </c>
      <c r="E210" s="171">
        <v>44650</v>
      </c>
      <c r="F210" s="172">
        <f t="shared" si="10"/>
        <v>11.142857142857142</v>
      </c>
      <c r="G210" s="173">
        <f t="shared" si="11"/>
        <v>29</v>
      </c>
      <c r="H210" s="173">
        <f t="shared" si="12"/>
        <v>7</v>
      </c>
      <c r="I210" s="213" t="s">
        <v>156</v>
      </c>
      <c r="J210" s="169">
        <v>524677</v>
      </c>
      <c r="K210" s="169">
        <v>218780</v>
      </c>
      <c r="L210" s="175">
        <v>21.5</v>
      </c>
      <c r="M210" s="175">
        <v>22.4</v>
      </c>
      <c r="N210" s="177">
        <v>11.1</v>
      </c>
      <c r="O210" s="177">
        <v>9.6999999999999993</v>
      </c>
      <c r="P210" s="178"/>
      <c r="Q210" s="179">
        <f t="shared" si="13"/>
        <v>4.1860465116279055</v>
      </c>
      <c r="R210" s="180">
        <f t="shared" si="14"/>
        <v>522.19949999999994</v>
      </c>
      <c r="S210"/>
    </row>
    <row r="211" spans="1:19" ht="16.149999999999999" thickBot="1" x14ac:dyDescent="0.5">
      <c r="A211" s="169" t="s">
        <v>96</v>
      </c>
      <c r="B211" s="169">
        <v>3</v>
      </c>
      <c r="C211" s="169">
        <v>2</v>
      </c>
      <c r="D211" s="170" t="s">
        <v>31</v>
      </c>
      <c r="E211" s="171">
        <v>44650</v>
      </c>
      <c r="F211" s="172">
        <f t="shared" si="10"/>
        <v>11.142857142857142</v>
      </c>
      <c r="G211" s="173">
        <f t="shared" si="11"/>
        <v>29</v>
      </c>
      <c r="H211" s="173">
        <f t="shared" si="12"/>
        <v>7</v>
      </c>
      <c r="I211" s="206" t="s">
        <v>153</v>
      </c>
      <c r="J211" s="169">
        <v>524679</v>
      </c>
      <c r="K211" s="169">
        <v>218780</v>
      </c>
      <c r="L211" s="175">
        <v>22</v>
      </c>
      <c r="M211" s="175">
        <v>23.4</v>
      </c>
      <c r="N211" s="177">
        <v>10.1</v>
      </c>
      <c r="O211" s="177">
        <v>8.4</v>
      </c>
      <c r="P211" s="178"/>
      <c r="Q211" s="179">
        <f t="shared" si="13"/>
        <v>6.3636363636363491</v>
      </c>
      <c r="R211" s="180">
        <f t="shared" si="14"/>
        <v>356.32800000000003</v>
      </c>
      <c r="S211"/>
    </row>
    <row r="212" spans="1:19" ht="16.149999999999999" thickBot="1" x14ac:dyDescent="0.5">
      <c r="A212" s="169" t="s">
        <v>143</v>
      </c>
      <c r="B212" s="169">
        <v>4</v>
      </c>
      <c r="C212" s="169">
        <v>3</v>
      </c>
      <c r="D212" s="170" t="s">
        <v>31</v>
      </c>
      <c r="E212" s="171">
        <v>44650</v>
      </c>
      <c r="F212" s="172">
        <f t="shared" si="10"/>
        <v>11.142857142857142</v>
      </c>
      <c r="G212" s="173">
        <f t="shared" si="11"/>
        <v>29</v>
      </c>
      <c r="H212" s="173">
        <f t="shared" si="12"/>
        <v>7</v>
      </c>
      <c r="I212" s="203" t="s">
        <v>154</v>
      </c>
      <c r="J212" s="169">
        <v>524680</v>
      </c>
      <c r="K212" s="169">
        <v>218780</v>
      </c>
      <c r="L212" s="175">
        <v>19.899999999999999</v>
      </c>
      <c r="M212" s="175">
        <v>22.5</v>
      </c>
      <c r="N212" s="177">
        <v>6.3</v>
      </c>
      <c r="O212" s="177">
        <v>5.9</v>
      </c>
      <c r="P212" s="178"/>
      <c r="Q212" s="179">
        <f t="shared" si="13"/>
        <v>13.065326633165842</v>
      </c>
      <c r="R212" s="180">
        <f t="shared" si="14"/>
        <v>109.65150000000001</v>
      </c>
      <c r="S212"/>
    </row>
    <row r="213" spans="1:19" ht="16.149999999999999" thickBot="1" x14ac:dyDescent="0.5">
      <c r="A213" s="169" t="s">
        <v>144</v>
      </c>
      <c r="B213" s="169">
        <v>5</v>
      </c>
      <c r="C213" s="169">
        <v>4</v>
      </c>
      <c r="D213" s="170" t="s">
        <v>31</v>
      </c>
      <c r="E213" s="171">
        <v>44650</v>
      </c>
      <c r="F213" s="172">
        <f t="shared" si="10"/>
        <v>11.142857142857142</v>
      </c>
      <c r="G213" s="173">
        <f t="shared" si="11"/>
        <v>29</v>
      </c>
      <c r="H213" s="173">
        <f t="shared" si="12"/>
        <v>7</v>
      </c>
      <c r="I213" s="195"/>
      <c r="J213" s="169">
        <v>524681</v>
      </c>
      <c r="K213" s="169">
        <v>218780</v>
      </c>
      <c r="L213" s="175">
        <v>22.6</v>
      </c>
      <c r="M213" s="175"/>
      <c r="N213" s="177"/>
      <c r="O213" s="177"/>
      <c r="P213" s="178"/>
      <c r="Q213" s="179" t="str">
        <f t="shared" si="13"/>
        <v/>
      </c>
      <c r="R213" s="180" t="str">
        <f t="shared" si="14"/>
        <v/>
      </c>
      <c r="S213"/>
    </row>
    <row r="214" spans="1:19" ht="16.149999999999999" thickBot="1" x14ac:dyDescent="0.5">
      <c r="A214" s="169" t="s">
        <v>145</v>
      </c>
      <c r="B214" s="169">
        <v>6</v>
      </c>
      <c r="C214" s="169">
        <v>0</v>
      </c>
      <c r="D214" s="183" t="s">
        <v>32</v>
      </c>
      <c r="E214" s="171">
        <v>44650</v>
      </c>
      <c r="F214" s="172">
        <f t="shared" si="10"/>
        <v>11.142857142857142</v>
      </c>
      <c r="G214" s="173">
        <f t="shared" si="11"/>
        <v>29</v>
      </c>
      <c r="H214" s="173">
        <f t="shared" si="12"/>
        <v>7</v>
      </c>
      <c r="I214" s="192"/>
      <c r="J214" s="169">
        <v>524682</v>
      </c>
      <c r="K214" s="169">
        <v>218781</v>
      </c>
      <c r="L214" s="175">
        <v>21.4</v>
      </c>
      <c r="M214" s="175"/>
      <c r="N214" s="177"/>
      <c r="O214" s="177"/>
      <c r="P214" s="178"/>
      <c r="Q214" s="179" t="str">
        <f t="shared" si="13"/>
        <v/>
      </c>
      <c r="R214" s="180" t="str">
        <f t="shared" si="14"/>
        <v/>
      </c>
      <c r="S214"/>
    </row>
    <row r="215" spans="1:19" ht="16.149999999999999" thickBot="1" x14ac:dyDescent="0.5">
      <c r="A215" s="169" t="s">
        <v>97</v>
      </c>
      <c r="B215" s="169">
        <v>7</v>
      </c>
      <c r="C215" s="169">
        <v>1</v>
      </c>
      <c r="D215" s="183" t="s">
        <v>32</v>
      </c>
      <c r="E215" s="171">
        <v>44650</v>
      </c>
      <c r="F215" s="172">
        <f t="shared" si="10"/>
        <v>11.142857142857142</v>
      </c>
      <c r="G215" s="173">
        <f t="shared" si="11"/>
        <v>29</v>
      </c>
      <c r="H215" s="173">
        <f t="shared" si="12"/>
        <v>7</v>
      </c>
      <c r="I215" s="192" t="s">
        <v>153</v>
      </c>
      <c r="J215" s="169">
        <v>524683</v>
      </c>
      <c r="K215" s="169">
        <v>218781</v>
      </c>
      <c r="L215" s="175">
        <v>20.9</v>
      </c>
      <c r="M215" s="175">
        <v>23.9</v>
      </c>
      <c r="N215" s="177">
        <v>10.9</v>
      </c>
      <c r="O215" s="177">
        <v>8.6999999999999993</v>
      </c>
      <c r="P215" s="178"/>
      <c r="Q215" s="179">
        <f t="shared" si="13"/>
        <v>14.354066985645941</v>
      </c>
      <c r="R215" s="180">
        <f t="shared" si="14"/>
        <v>412.51049999999998</v>
      </c>
      <c r="S215"/>
    </row>
    <row r="216" spans="1:19" ht="16.149999999999999" thickBot="1" x14ac:dyDescent="0.5">
      <c r="A216" s="169" t="s">
        <v>98</v>
      </c>
      <c r="B216" s="169">
        <v>8</v>
      </c>
      <c r="C216" s="169">
        <v>2</v>
      </c>
      <c r="D216" s="183" t="s">
        <v>32</v>
      </c>
      <c r="E216" s="171">
        <v>44650</v>
      </c>
      <c r="F216" s="172">
        <f t="shared" si="10"/>
        <v>11.142857142857142</v>
      </c>
      <c r="G216" s="173">
        <f t="shared" si="11"/>
        <v>29</v>
      </c>
      <c r="H216" s="173">
        <f t="shared" si="12"/>
        <v>7</v>
      </c>
      <c r="I216" s="200" t="s">
        <v>153</v>
      </c>
      <c r="J216" s="169">
        <v>524684</v>
      </c>
      <c r="K216" s="169">
        <v>218781</v>
      </c>
      <c r="L216" s="175">
        <v>22.7</v>
      </c>
      <c r="M216" s="175">
        <v>26.4</v>
      </c>
      <c r="N216" s="177">
        <v>18.100000000000001</v>
      </c>
      <c r="O216" s="177">
        <v>15.9</v>
      </c>
      <c r="P216" s="178"/>
      <c r="Q216" s="179">
        <f t="shared" si="13"/>
        <v>16.299559471365633</v>
      </c>
      <c r="R216" s="180">
        <f t="shared" si="14"/>
        <v>2287.9305000000004</v>
      </c>
      <c r="S216"/>
    </row>
    <row r="217" spans="1:19" ht="16.149999999999999" thickBot="1" x14ac:dyDescent="0.5">
      <c r="A217" s="169" t="s">
        <v>146</v>
      </c>
      <c r="B217" s="169">
        <v>9</v>
      </c>
      <c r="C217" s="169">
        <v>3</v>
      </c>
      <c r="D217" s="183" t="s">
        <v>32</v>
      </c>
      <c r="E217" s="171">
        <v>44650</v>
      </c>
      <c r="F217" s="172">
        <f t="shared" si="10"/>
        <v>11.142857142857142</v>
      </c>
      <c r="G217" s="173">
        <f t="shared" si="11"/>
        <v>29</v>
      </c>
      <c r="H217" s="173">
        <f t="shared" si="12"/>
        <v>7</v>
      </c>
      <c r="I217" s="198"/>
      <c r="J217" s="169">
        <v>524685</v>
      </c>
      <c r="K217" s="169">
        <v>218781</v>
      </c>
      <c r="L217" s="175">
        <v>21.3</v>
      </c>
      <c r="M217" s="175"/>
      <c r="N217" s="177"/>
      <c r="O217" s="177"/>
      <c r="P217" s="178"/>
      <c r="Q217" s="179" t="str">
        <f t="shared" si="13"/>
        <v/>
      </c>
      <c r="R217" s="180" t="str">
        <f t="shared" si="14"/>
        <v/>
      </c>
      <c r="S217"/>
    </row>
    <row r="218" spans="1:19" ht="16.149999999999999" thickBot="1" x14ac:dyDescent="0.5">
      <c r="A218" s="169" t="s">
        <v>147</v>
      </c>
      <c r="B218" s="169">
        <v>10</v>
      </c>
      <c r="C218" s="169">
        <v>4</v>
      </c>
      <c r="D218" s="183" t="s">
        <v>32</v>
      </c>
      <c r="E218" s="171">
        <v>44650</v>
      </c>
      <c r="F218" s="172">
        <f t="shared" si="10"/>
        <v>11.142857142857142</v>
      </c>
      <c r="G218" s="173">
        <f t="shared" si="11"/>
        <v>29</v>
      </c>
      <c r="H218" s="173">
        <f t="shared" si="12"/>
        <v>7</v>
      </c>
      <c r="I218" s="205"/>
      <c r="J218" s="169">
        <v>524686</v>
      </c>
      <c r="K218" s="169">
        <v>218781</v>
      </c>
      <c r="L218" s="175">
        <v>21.9</v>
      </c>
      <c r="M218" s="175"/>
      <c r="N218" s="177"/>
      <c r="O218" s="177"/>
      <c r="P218" s="178"/>
      <c r="Q218" s="179" t="str">
        <f t="shared" si="13"/>
        <v/>
      </c>
      <c r="R218" s="180" t="str">
        <f t="shared" si="14"/>
        <v/>
      </c>
      <c r="S218"/>
    </row>
    <row r="219" spans="1:19" ht="16.149999999999999" thickBot="1" x14ac:dyDescent="0.5">
      <c r="A219" s="169" t="s">
        <v>111</v>
      </c>
      <c r="B219" s="169">
        <v>12</v>
      </c>
      <c r="C219" s="169">
        <v>1</v>
      </c>
      <c r="D219" s="184" t="s">
        <v>33</v>
      </c>
      <c r="E219" s="171">
        <v>44650</v>
      </c>
      <c r="F219" s="172">
        <f t="shared" si="10"/>
        <v>11.142857142857142</v>
      </c>
      <c r="G219" s="173">
        <f t="shared" si="11"/>
        <v>29</v>
      </c>
      <c r="H219" s="173">
        <f t="shared" si="12"/>
        <v>7</v>
      </c>
      <c r="I219" s="196" t="s">
        <v>154</v>
      </c>
      <c r="J219" s="169">
        <v>524688</v>
      </c>
      <c r="K219" s="169">
        <v>218782</v>
      </c>
      <c r="L219" s="175">
        <v>22.8</v>
      </c>
      <c r="M219" s="175">
        <v>23.7</v>
      </c>
      <c r="N219" s="177">
        <v>10.6</v>
      </c>
      <c r="O219" s="177">
        <v>8.8000000000000007</v>
      </c>
      <c r="P219" s="178"/>
      <c r="Q219" s="179">
        <f t="shared" si="13"/>
        <v>3.9473684210526327</v>
      </c>
      <c r="R219" s="180">
        <f t="shared" si="14"/>
        <v>410.43200000000002</v>
      </c>
      <c r="S219"/>
    </row>
    <row r="220" spans="1:19" ht="16.149999999999999" thickBot="1" x14ac:dyDescent="0.5">
      <c r="A220" s="169" t="s">
        <v>148</v>
      </c>
      <c r="B220" s="169">
        <v>15</v>
      </c>
      <c r="C220" s="169">
        <v>4</v>
      </c>
      <c r="D220" s="184" t="s">
        <v>33</v>
      </c>
      <c r="E220" s="171">
        <v>44650</v>
      </c>
      <c r="F220" s="172">
        <f t="shared" si="10"/>
        <v>11.142857142857142</v>
      </c>
      <c r="G220" s="173">
        <f t="shared" si="11"/>
        <v>29</v>
      </c>
      <c r="H220" s="173">
        <f t="shared" si="12"/>
        <v>7</v>
      </c>
      <c r="I220" s="197"/>
      <c r="J220" s="169">
        <v>524691</v>
      </c>
      <c r="K220" s="169">
        <v>218782</v>
      </c>
      <c r="L220" s="175">
        <v>23.5</v>
      </c>
      <c r="M220" s="175"/>
      <c r="N220" s="177"/>
      <c r="O220" s="177"/>
      <c r="P220" s="178"/>
      <c r="Q220" s="179" t="str">
        <f t="shared" si="13"/>
        <v/>
      </c>
      <c r="R220" s="180" t="str">
        <f t="shared" si="14"/>
        <v/>
      </c>
      <c r="S220"/>
    </row>
    <row r="221" spans="1:19" ht="15.75" x14ac:dyDescent="0.45">
      <c r="A221" s="169" t="s">
        <v>149</v>
      </c>
      <c r="B221" s="169">
        <v>16</v>
      </c>
      <c r="C221" s="169">
        <v>0</v>
      </c>
      <c r="D221" s="186" t="s">
        <v>34</v>
      </c>
      <c r="E221" s="171">
        <v>44650</v>
      </c>
      <c r="F221" s="172">
        <f t="shared" si="10"/>
        <v>11.142857142857142</v>
      </c>
      <c r="G221" s="173">
        <f t="shared" si="11"/>
        <v>29</v>
      </c>
      <c r="H221" s="173">
        <f t="shared" si="12"/>
        <v>7</v>
      </c>
      <c r="I221" s="205" t="s">
        <v>156</v>
      </c>
      <c r="J221" s="169">
        <v>524692</v>
      </c>
      <c r="K221" s="169">
        <v>218783</v>
      </c>
      <c r="L221" s="175">
        <v>16.600000000000001</v>
      </c>
      <c r="M221" s="175">
        <v>21</v>
      </c>
      <c r="N221" s="177">
        <v>14.2</v>
      </c>
      <c r="O221" s="177">
        <v>11.6</v>
      </c>
      <c r="P221" s="178"/>
      <c r="Q221" s="179">
        <f t="shared" si="13"/>
        <v>26.506024096385538</v>
      </c>
      <c r="R221" s="180">
        <f t="shared" si="14"/>
        <v>955.37599999999998</v>
      </c>
      <c r="S221"/>
    </row>
    <row r="222" spans="1:19" ht="16.149999999999999" thickBot="1" x14ac:dyDescent="0.5">
      <c r="A222" s="169" t="s">
        <v>112</v>
      </c>
      <c r="B222" s="169">
        <v>18</v>
      </c>
      <c r="C222" s="169">
        <v>2</v>
      </c>
      <c r="D222" s="186" t="s">
        <v>34</v>
      </c>
      <c r="E222" s="171">
        <v>44650</v>
      </c>
      <c r="F222" s="172">
        <f t="shared" si="10"/>
        <v>11.142857142857142</v>
      </c>
      <c r="G222" s="173">
        <f t="shared" si="11"/>
        <v>29</v>
      </c>
      <c r="H222" s="173">
        <f t="shared" si="12"/>
        <v>7</v>
      </c>
      <c r="I222" s="190" t="s">
        <v>154</v>
      </c>
      <c r="J222" s="169">
        <v>524694</v>
      </c>
      <c r="K222" s="169">
        <v>218783</v>
      </c>
      <c r="L222" s="175">
        <v>18.7</v>
      </c>
      <c r="M222" s="175">
        <v>22</v>
      </c>
      <c r="N222" s="177">
        <v>12.7</v>
      </c>
      <c r="O222" s="177">
        <v>11.2</v>
      </c>
      <c r="P222" s="178"/>
      <c r="Q222" s="179">
        <f t="shared" si="13"/>
        <v>17.647058823529417</v>
      </c>
      <c r="R222" s="180">
        <f t="shared" si="14"/>
        <v>796.54399999999987</v>
      </c>
      <c r="S222"/>
    </row>
    <row r="223" spans="1:19" ht="15.75" x14ac:dyDescent="0.45">
      <c r="A223" s="169" t="s">
        <v>99</v>
      </c>
      <c r="B223" s="169">
        <v>19</v>
      </c>
      <c r="C223" s="169">
        <v>3</v>
      </c>
      <c r="D223" s="186" t="s">
        <v>34</v>
      </c>
      <c r="E223" s="171">
        <v>44650</v>
      </c>
      <c r="F223" s="172">
        <f t="shared" si="10"/>
        <v>11.142857142857142</v>
      </c>
      <c r="G223" s="173">
        <f t="shared" si="11"/>
        <v>29</v>
      </c>
      <c r="H223" s="173">
        <f t="shared" si="12"/>
        <v>7</v>
      </c>
      <c r="I223" s="200" t="s">
        <v>153</v>
      </c>
      <c r="J223" s="169">
        <v>524695</v>
      </c>
      <c r="K223" s="169">
        <v>218783</v>
      </c>
      <c r="L223" s="175">
        <v>18.7</v>
      </c>
      <c r="M223" s="175">
        <v>20.5</v>
      </c>
      <c r="N223" s="177">
        <v>15.3</v>
      </c>
      <c r="O223" s="177">
        <v>11.9</v>
      </c>
      <c r="P223" s="178"/>
      <c r="Q223" s="179">
        <f t="shared" si="13"/>
        <v>9.625668449197855</v>
      </c>
      <c r="R223" s="180">
        <f t="shared" si="14"/>
        <v>1083.3165000000001</v>
      </c>
      <c r="S223"/>
    </row>
    <row r="224" spans="1:19" ht="15.75" x14ac:dyDescent="0.45">
      <c r="A224" s="169" t="s">
        <v>100</v>
      </c>
      <c r="B224" s="169">
        <v>20</v>
      </c>
      <c r="C224" s="169">
        <v>4</v>
      </c>
      <c r="D224" s="186" t="s">
        <v>34</v>
      </c>
      <c r="E224" s="171">
        <v>44650</v>
      </c>
      <c r="F224" s="172">
        <f t="shared" si="10"/>
        <v>11.142857142857142</v>
      </c>
      <c r="G224" s="173">
        <f t="shared" si="11"/>
        <v>29</v>
      </c>
      <c r="H224" s="173">
        <f t="shared" si="12"/>
        <v>7</v>
      </c>
      <c r="I224" s="199" t="s">
        <v>153</v>
      </c>
      <c r="J224" s="169">
        <v>524696</v>
      </c>
      <c r="K224" s="169">
        <v>218783</v>
      </c>
      <c r="L224" s="175">
        <v>18.899999999999999</v>
      </c>
      <c r="M224" s="175">
        <v>22.5</v>
      </c>
      <c r="N224" s="177">
        <v>15.1</v>
      </c>
      <c r="O224" s="177">
        <v>12.9</v>
      </c>
      <c r="P224" s="178"/>
      <c r="Q224" s="179">
        <f t="shared" si="13"/>
        <v>19.047619047619047</v>
      </c>
      <c r="R224" s="180">
        <f t="shared" si="14"/>
        <v>1256.3955000000001</v>
      </c>
      <c r="S224"/>
    </row>
    <row r="225" spans="1:19" ht="15.75" x14ac:dyDescent="0.45">
      <c r="A225" s="169" t="s">
        <v>101</v>
      </c>
      <c r="B225" s="169">
        <v>22</v>
      </c>
      <c r="C225" s="169">
        <v>1</v>
      </c>
      <c r="D225" s="187" t="s">
        <v>35</v>
      </c>
      <c r="E225" s="171">
        <v>44650</v>
      </c>
      <c r="F225" s="172">
        <f t="shared" si="10"/>
        <v>11.142857142857142</v>
      </c>
      <c r="G225" s="173">
        <f t="shared" si="11"/>
        <v>29</v>
      </c>
      <c r="H225" s="173">
        <f t="shared" si="12"/>
        <v>7</v>
      </c>
      <c r="I225" s="199" t="s">
        <v>153</v>
      </c>
      <c r="J225" s="169">
        <v>524698</v>
      </c>
      <c r="K225" s="169">
        <v>218784</v>
      </c>
      <c r="L225" s="175">
        <v>19.7</v>
      </c>
      <c r="M225" s="175">
        <v>23</v>
      </c>
      <c r="N225" s="177">
        <v>12.5</v>
      </c>
      <c r="O225" s="177">
        <v>8.4</v>
      </c>
      <c r="P225" s="178"/>
      <c r="Q225" s="179">
        <f t="shared" si="13"/>
        <v>16.751269035532989</v>
      </c>
      <c r="R225" s="180">
        <f t="shared" si="14"/>
        <v>441</v>
      </c>
      <c r="S225"/>
    </row>
    <row r="226" spans="1:19" ht="15.75" x14ac:dyDescent="0.45">
      <c r="A226" s="169" t="s">
        <v>113</v>
      </c>
      <c r="B226" s="169">
        <v>23</v>
      </c>
      <c r="C226" s="169">
        <v>2</v>
      </c>
      <c r="D226" s="187" t="s">
        <v>35</v>
      </c>
      <c r="E226" s="171">
        <v>44650</v>
      </c>
      <c r="F226" s="172">
        <f t="shared" si="10"/>
        <v>11.142857142857142</v>
      </c>
      <c r="G226" s="173">
        <f t="shared" si="11"/>
        <v>29</v>
      </c>
      <c r="H226" s="173">
        <f t="shared" si="12"/>
        <v>7</v>
      </c>
      <c r="I226" s="190" t="s">
        <v>154</v>
      </c>
      <c r="J226" s="169">
        <v>524699</v>
      </c>
      <c r="K226" s="169">
        <v>218784</v>
      </c>
      <c r="L226" s="175">
        <v>18.899999999999999</v>
      </c>
      <c r="M226" s="175">
        <v>20.7</v>
      </c>
      <c r="N226" s="177">
        <v>8.8000000000000007</v>
      </c>
      <c r="O226" s="177">
        <v>6.5</v>
      </c>
      <c r="P226" s="178"/>
      <c r="Q226" s="179">
        <f t="shared" si="13"/>
        <v>9.5238095238095344</v>
      </c>
      <c r="R226" s="180">
        <f t="shared" si="14"/>
        <v>185.9</v>
      </c>
      <c r="S226"/>
    </row>
    <row r="227" spans="1:19" ht="15.75" x14ac:dyDescent="0.45">
      <c r="A227" s="169" t="s">
        <v>150</v>
      </c>
      <c r="B227" s="169">
        <v>24</v>
      </c>
      <c r="C227" s="169">
        <v>3</v>
      </c>
      <c r="D227" s="187" t="s">
        <v>35</v>
      </c>
      <c r="E227" s="171">
        <v>44650</v>
      </c>
      <c r="F227" s="172">
        <f t="shared" si="10"/>
        <v>11.142857142857142</v>
      </c>
      <c r="G227" s="173">
        <f t="shared" si="11"/>
        <v>29</v>
      </c>
      <c r="H227" s="173">
        <f t="shared" si="12"/>
        <v>7</v>
      </c>
      <c r="I227" s="191" t="s">
        <v>156</v>
      </c>
      <c r="J227" s="169">
        <v>524700</v>
      </c>
      <c r="K227" s="169">
        <v>218784</v>
      </c>
      <c r="L227" s="175">
        <v>20.5</v>
      </c>
      <c r="M227" s="175">
        <v>21.9</v>
      </c>
      <c r="N227" s="177">
        <v>10.4</v>
      </c>
      <c r="O227" s="177">
        <v>6.5</v>
      </c>
      <c r="P227" s="178"/>
      <c r="Q227" s="179">
        <f t="shared" si="13"/>
        <v>6.8292682926829107</v>
      </c>
      <c r="R227" s="180">
        <f t="shared" si="14"/>
        <v>219.70000000000002</v>
      </c>
      <c r="S227"/>
    </row>
    <row r="228" spans="1:19" ht="15.75" x14ac:dyDescent="0.45">
      <c r="A228" s="169" t="s">
        <v>102</v>
      </c>
      <c r="B228" s="169">
        <v>25</v>
      </c>
      <c r="C228" s="169">
        <v>4</v>
      </c>
      <c r="D228" s="187" t="s">
        <v>35</v>
      </c>
      <c r="E228" s="171">
        <v>44650</v>
      </c>
      <c r="F228" s="172">
        <f t="shared" ref="F228:F291" si="15">(E228-44572)/7</f>
        <v>11.142857142857142</v>
      </c>
      <c r="G228" s="173">
        <f t="shared" ref="G228:G291" si="16">E228-44621</f>
        <v>29</v>
      </c>
      <c r="H228" s="173">
        <f t="shared" ref="H228:H291" si="17">E228-44643</f>
        <v>7</v>
      </c>
      <c r="I228" s="199" t="s">
        <v>153</v>
      </c>
      <c r="J228" s="169">
        <v>524701</v>
      </c>
      <c r="K228" s="169">
        <v>218784</v>
      </c>
      <c r="L228" s="175">
        <v>21.7</v>
      </c>
      <c r="M228" s="175">
        <v>24.2</v>
      </c>
      <c r="N228" s="177">
        <v>4.0999999999999996</v>
      </c>
      <c r="O228" s="177">
        <v>4.0999999999999996</v>
      </c>
      <c r="P228" s="178"/>
      <c r="Q228" s="179">
        <f t="shared" ref="Q228:Q291" si="18">IF(M228="","",((M228/L228)-1)*100)</f>
        <v>11.520737327188947</v>
      </c>
      <c r="R228" s="180">
        <f t="shared" ref="R228:R291" si="19">IF(N228="","",N228*O228*O228/2)</f>
        <v>34.460499999999996</v>
      </c>
      <c r="S228"/>
    </row>
    <row r="229" spans="1:19" ht="15.75" x14ac:dyDescent="0.45">
      <c r="A229" s="169" t="s">
        <v>103</v>
      </c>
      <c r="B229" s="169">
        <v>26</v>
      </c>
      <c r="C229" s="169">
        <v>0</v>
      </c>
      <c r="D229" s="188" t="s">
        <v>36</v>
      </c>
      <c r="E229" s="171">
        <v>44650</v>
      </c>
      <c r="F229" s="172">
        <f t="shared" si="15"/>
        <v>11.142857142857142</v>
      </c>
      <c r="G229" s="173">
        <f t="shared" si="16"/>
        <v>29</v>
      </c>
      <c r="H229" s="173">
        <f t="shared" si="17"/>
        <v>7</v>
      </c>
      <c r="I229" s="199" t="s">
        <v>153</v>
      </c>
      <c r="J229" s="169">
        <v>524702</v>
      </c>
      <c r="K229" s="169">
        <v>218785</v>
      </c>
      <c r="L229" s="175">
        <v>19.7</v>
      </c>
      <c r="M229" s="175">
        <v>21.9</v>
      </c>
      <c r="N229" s="175">
        <v>9</v>
      </c>
      <c r="O229" s="177">
        <v>7.3</v>
      </c>
      <c r="P229" s="178"/>
      <c r="Q229" s="179">
        <f t="shared" si="18"/>
        <v>11.16751269035532</v>
      </c>
      <c r="R229" s="180">
        <f t="shared" si="19"/>
        <v>239.80500000000001</v>
      </c>
      <c r="S229"/>
    </row>
    <row r="230" spans="1:19" ht="15.75" x14ac:dyDescent="0.45">
      <c r="A230" s="169" t="s">
        <v>114</v>
      </c>
      <c r="B230" s="169">
        <v>27</v>
      </c>
      <c r="C230" s="169">
        <v>1</v>
      </c>
      <c r="D230" s="188" t="s">
        <v>36</v>
      </c>
      <c r="E230" s="171">
        <v>44650</v>
      </c>
      <c r="F230" s="172">
        <f t="shared" si="15"/>
        <v>11.142857142857142</v>
      </c>
      <c r="G230" s="173">
        <f t="shared" si="16"/>
        <v>29</v>
      </c>
      <c r="H230" s="173">
        <f t="shared" si="17"/>
        <v>7</v>
      </c>
      <c r="I230" s="190" t="s">
        <v>154</v>
      </c>
      <c r="J230" s="169">
        <v>524703</v>
      </c>
      <c r="K230" s="169">
        <v>218785</v>
      </c>
      <c r="L230" s="175">
        <v>19.399999999999999</v>
      </c>
      <c r="M230" s="175">
        <v>22.3</v>
      </c>
      <c r="N230" s="175">
        <v>14.1</v>
      </c>
      <c r="O230" s="177">
        <v>8.9</v>
      </c>
      <c r="P230" s="178"/>
      <c r="Q230" s="179">
        <f t="shared" si="18"/>
        <v>14.948453608247437</v>
      </c>
      <c r="R230" s="180">
        <f t="shared" si="19"/>
        <v>558.43050000000005</v>
      </c>
      <c r="S230"/>
    </row>
    <row r="231" spans="1:19" ht="15.75" x14ac:dyDescent="0.45">
      <c r="A231" s="169" t="s">
        <v>151</v>
      </c>
      <c r="B231" s="169">
        <v>28</v>
      </c>
      <c r="C231" s="169">
        <v>2</v>
      </c>
      <c r="D231" s="188" t="s">
        <v>36</v>
      </c>
      <c r="E231" s="171">
        <v>44650</v>
      </c>
      <c r="F231" s="172">
        <f t="shared" si="15"/>
        <v>11.142857142857142</v>
      </c>
      <c r="G231" s="173">
        <f t="shared" si="16"/>
        <v>29</v>
      </c>
      <c r="H231" s="173">
        <f t="shared" si="17"/>
        <v>7</v>
      </c>
      <c r="I231" s="191" t="s">
        <v>156</v>
      </c>
      <c r="J231" s="169">
        <v>524704</v>
      </c>
      <c r="K231" s="169">
        <v>218785</v>
      </c>
      <c r="L231" s="175">
        <v>22.9</v>
      </c>
      <c r="M231" s="175">
        <v>25.4</v>
      </c>
      <c r="N231" s="175">
        <v>4.5999999999999996</v>
      </c>
      <c r="O231" s="177">
        <v>4.5999999999999996</v>
      </c>
      <c r="P231" s="178"/>
      <c r="Q231" s="179">
        <f t="shared" si="18"/>
        <v>10.917030567685583</v>
      </c>
      <c r="R231" s="180">
        <f t="shared" si="19"/>
        <v>48.667999999999985</v>
      </c>
      <c r="S231"/>
    </row>
    <row r="232" spans="1:19" ht="15.75" x14ac:dyDescent="0.45">
      <c r="A232" s="169" t="s">
        <v>104</v>
      </c>
      <c r="B232" s="169">
        <v>29</v>
      </c>
      <c r="C232" s="169">
        <v>3</v>
      </c>
      <c r="D232" s="188" t="s">
        <v>36</v>
      </c>
      <c r="E232" s="171">
        <v>44650</v>
      </c>
      <c r="F232" s="172">
        <f t="shared" si="15"/>
        <v>11.142857142857142</v>
      </c>
      <c r="G232" s="173">
        <f t="shared" si="16"/>
        <v>29</v>
      </c>
      <c r="H232" s="173">
        <f t="shared" si="17"/>
        <v>7</v>
      </c>
      <c r="I232" s="199" t="s">
        <v>153</v>
      </c>
      <c r="J232" s="169">
        <v>524705</v>
      </c>
      <c r="K232" s="169">
        <v>218785</v>
      </c>
      <c r="L232" s="175">
        <v>17.600000000000001</v>
      </c>
      <c r="M232" s="175">
        <v>19.600000000000001</v>
      </c>
      <c r="N232" s="175">
        <v>11</v>
      </c>
      <c r="O232" s="177">
        <v>9.8000000000000007</v>
      </c>
      <c r="P232" s="178"/>
      <c r="Q232" s="179">
        <f t="shared" si="18"/>
        <v>11.363636363636353</v>
      </c>
      <c r="R232" s="180">
        <f t="shared" si="19"/>
        <v>528.22000000000014</v>
      </c>
      <c r="S232"/>
    </row>
    <row r="233" spans="1:19" ht="15.75" x14ac:dyDescent="0.45">
      <c r="A233" s="169" t="s">
        <v>152</v>
      </c>
      <c r="B233" s="169">
        <v>30</v>
      </c>
      <c r="C233" s="169">
        <v>4</v>
      </c>
      <c r="D233" s="188" t="s">
        <v>36</v>
      </c>
      <c r="E233" s="171">
        <v>44650</v>
      </c>
      <c r="F233" s="172">
        <f t="shared" si="15"/>
        <v>11.142857142857142</v>
      </c>
      <c r="G233" s="173">
        <f t="shared" si="16"/>
        <v>29</v>
      </c>
      <c r="H233" s="173">
        <f t="shared" si="17"/>
        <v>7</v>
      </c>
      <c r="I233" s="191" t="s">
        <v>156</v>
      </c>
      <c r="J233" s="169">
        <v>524706</v>
      </c>
      <c r="K233" s="169">
        <v>218785</v>
      </c>
      <c r="L233" s="175">
        <v>23.6</v>
      </c>
      <c r="M233" s="175">
        <v>24.5</v>
      </c>
      <c r="N233" s="175">
        <v>4.4000000000000004</v>
      </c>
      <c r="O233" s="177">
        <v>3.9</v>
      </c>
      <c r="P233" s="178"/>
      <c r="Q233" s="179">
        <f t="shared" si="18"/>
        <v>3.8135593220338881</v>
      </c>
      <c r="R233" s="180">
        <f t="shared" si="19"/>
        <v>33.461999999999996</v>
      </c>
      <c r="S233"/>
    </row>
    <row r="234" spans="1:19" ht="15.75" x14ac:dyDescent="0.45">
      <c r="A234" s="169" t="s">
        <v>142</v>
      </c>
      <c r="B234" s="169">
        <v>1</v>
      </c>
      <c r="C234" s="169">
        <v>0</v>
      </c>
      <c r="D234" s="170" t="s">
        <v>31</v>
      </c>
      <c r="E234" s="171">
        <v>44652</v>
      </c>
      <c r="F234" s="172">
        <f t="shared" si="15"/>
        <v>11.428571428571429</v>
      </c>
      <c r="G234" s="173">
        <f t="shared" si="16"/>
        <v>31</v>
      </c>
      <c r="H234" s="173">
        <f t="shared" si="17"/>
        <v>9</v>
      </c>
      <c r="I234" s="212" t="s">
        <v>156</v>
      </c>
      <c r="J234" s="169">
        <v>524677</v>
      </c>
      <c r="K234" s="169">
        <v>218780</v>
      </c>
      <c r="L234" s="175">
        <v>21.5</v>
      </c>
      <c r="M234" s="175">
        <v>22</v>
      </c>
      <c r="N234" s="177">
        <v>11.2</v>
      </c>
      <c r="O234" s="177">
        <v>10.6</v>
      </c>
      <c r="P234" s="178"/>
      <c r="Q234" s="179">
        <f t="shared" si="18"/>
        <v>2.3255813953488413</v>
      </c>
      <c r="R234" s="180">
        <f t="shared" si="19"/>
        <v>629.21599999999989</v>
      </c>
      <c r="S234"/>
    </row>
    <row r="235" spans="1:19" ht="15.75" x14ac:dyDescent="0.45">
      <c r="A235" s="169" t="s">
        <v>96</v>
      </c>
      <c r="B235" s="169">
        <v>3</v>
      </c>
      <c r="C235" s="169">
        <v>2</v>
      </c>
      <c r="D235" s="170" t="s">
        <v>31</v>
      </c>
      <c r="E235" s="171">
        <v>44652</v>
      </c>
      <c r="F235" s="172">
        <f t="shared" si="15"/>
        <v>11.428571428571429</v>
      </c>
      <c r="G235" s="173">
        <f t="shared" si="16"/>
        <v>31</v>
      </c>
      <c r="H235" s="173">
        <f t="shared" si="17"/>
        <v>9</v>
      </c>
      <c r="I235" s="189" t="s">
        <v>153</v>
      </c>
      <c r="J235" s="169">
        <v>524679</v>
      </c>
      <c r="K235" s="169">
        <v>218780</v>
      </c>
      <c r="L235" s="175">
        <v>22</v>
      </c>
      <c r="M235" s="175">
        <v>23</v>
      </c>
      <c r="N235" s="177">
        <v>11.4</v>
      </c>
      <c r="O235" s="177">
        <v>8.1</v>
      </c>
      <c r="P235" s="178"/>
      <c r="Q235" s="179">
        <f t="shared" si="18"/>
        <v>4.5454545454545414</v>
      </c>
      <c r="R235" s="180">
        <f t="shared" si="19"/>
        <v>373.97699999999998</v>
      </c>
      <c r="S235"/>
    </row>
    <row r="236" spans="1:19" ht="15.75" x14ac:dyDescent="0.45">
      <c r="A236" s="169" t="s">
        <v>143</v>
      </c>
      <c r="B236" s="169">
        <v>4</v>
      </c>
      <c r="C236" s="169">
        <v>3</v>
      </c>
      <c r="D236" s="170" t="s">
        <v>31</v>
      </c>
      <c r="E236" s="171">
        <v>44652</v>
      </c>
      <c r="F236" s="172">
        <f t="shared" si="15"/>
        <v>11.428571428571429</v>
      </c>
      <c r="G236" s="173">
        <f t="shared" si="16"/>
        <v>31</v>
      </c>
      <c r="H236" s="173">
        <f t="shared" si="17"/>
        <v>9</v>
      </c>
      <c r="I236" s="190" t="s">
        <v>154</v>
      </c>
      <c r="J236" s="169">
        <v>524680</v>
      </c>
      <c r="K236" s="169">
        <v>218780</v>
      </c>
      <c r="L236" s="175">
        <v>19.899999999999999</v>
      </c>
      <c r="M236" s="175">
        <v>22.4</v>
      </c>
      <c r="N236" s="177">
        <v>7.3</v>
      </c>
      <c r="O236" s="177">
        <v>5.7</v>
      </c>
      <c r="P236" s="178"/>
      <c r="Q236" s="179">
        <f t="shared" si="18"/>
        <v>12.562814070351758</v>
      </c>
      <c r="R236" s="180">
        <f t="shared" si="19"/>
        <v>118.5885</v>
      </c>
      <c r="S236"/>
    </row>
    <row r="237" spans="1:19" ht="15.75" x14ac:dyDescent="0.45">
      <c r="A237" s="169" t="s">
        <v>144</v>
      </c>
      <c r="B237" s="169">
        <v>5</v>
      </c>
      <c r="C237" s="169">
        <v>4</v>
      </c>
      <c r="D237" s="170" t="s">
        <v>31</v>
      </c>
      <c r="E237" s="171">
        <v>44652</v>
      </c>
      <c r="F237" s="172">
        <f t="shared" si="15"/>
        <v>11.428571428571429</v>
      </c>
      <c r="G237" s="173">
        <f t="shared" si="16"/>
        <v>31</v>
      </c>
      <c r="H237" s="173">
        <f t="shared" si="17"/>
        <v>9</v>
      </c>
      <c r="I237" s="191"/>
      <c r="J237" s="169">
        <v>524681</v>
      </c>
      <c r="K237" s="169">
        <v>218780</v>
      </c>
      <c r="L237" s="175">
        <v>22.6</v>
      </c>
      <c r="M237" s="175"/>
      <c r="N237" s="177"/>
      <c r="O237" s="177"/>
      <c r="P237" s="178"/>
      <c r="Q237" s="179" t="str">
        <f t="shared" si="18"/>
        <v/>
      </c>
      <c r="R237" s="180" t="str">
        <f t="shared" si="19"/>
        <v/>
      </c>
      <c r="S237"/>
    </row>
    <row r="238" spans="1:19" ht="15.75" x14ac:dyDescent="0.45">
      <c r="A238" s="169" t="s">
        <v>145</v>
      </c>
      <c r="B238" s="169">
        <v>6</v>
      </c>
      <c r="C238" s="169">
        <v>0</v>
      </c>
      <c r="D238" s="183" t="s">
        <v>32</v>
      </c>
      <c r="E238" s="171">
        <v>44652</v>
      </c>
      <c r="F238" s="172">
        <f t="shared" si="15"/>
        <v>11.428571428571429</v>
      </c>
      <c r="G238" s="173">
        <f t="shared" si="16"/>
        <v>31</v>
      </c>
      <c r="H238" s="173">
        <f t="shared" si="17"/>
        <v>9</v>
      </c>
      <c r="I238" s="199"/>
      <c r="J238" s="169">
        <v>524682</v>
      </c>
      <c r="K238" s="169">
        <v>218781</v>
      </c>
      <c r="L238" s="175">
        <v>21.4</v>
      </c>
      <c r="M238" s="175"/>
      <c r="N238" s="177"/>
      <c r="O238" s="177"/>
      <c r="P238" s="178"/>
      <c r="Q238" s="179" t="str">
        <f t="shared" si="18"/>
        <v/>
      </c>
      <c r="R238" s="180" t="str">
        <f t="shared" si="19"/>
        <v/>
      </c>
      <c r="S238"/>
    </row>
    <row r="239" spans="1:19" ht="15.75" x14ac:dyDescent="0.45">
      <c r="A239" s="169" t="s">
        <v>97</v>
      </c>
      <c r="B239" s="169">
        <v>7</v>
      </c>
      <c r="C239" s="169">
        <v>1</v>
      </c>
      <c r="D239" s="183" t="s">
        <v>32</v>
      </c>
      <c r="E239" s="171">
        <v>44652</v>
      </c>
      <c r="F239" s="172">
        <f t="shared" si="15"/>
        <v>11.428571428571429</v>
      </c>
      <c r="G239" s="173">
        <f t="shared" si="16"/>
        <v>31</v>
      </c>
      <c r="H239" s="173">
        <f t="shared" si="17"/>
        <v>9</v>
      </c>
      <c r="I239" s="199" t="s">
        <v>153</v>
      </c>
      <c r="J239" s="169">
        <v>524683</v>
      </c>
      <c r="K239" s="169">
        <v>218781</v>
      </c>
      <c r="L239" s="175">
        <v>20.9</v>
      </c>
      <c r="M239" s="175">
        <v>22.4</v>
      </c>
      <c r="N239" s="177">
        <v>12.6</v>
      </c>
      <c r="O239" s="177">
        <v>9.5</v>
      </c>
      <c r="P239" s="178"/>
      <c r="Q239" s="179">
        <f t="shared" si="18"/>
        <v>7.1770334928229707</v>
      </c>
      <c r="R239" s="180">
        <f t="shared" si="19"/>
        <v>568.57500000000005</v>
      </c>
      <c r="S239"/>
    </row>
    <row r="240" spans="1:19" ht="16.149999999999999" thickBot="1" x14ac:dyDescent="0.5">
      <c r="A240" s="169" t="s">
        <v>98</v>
      </c>
      <c r="B240" s="169">
        <v>8</v>
      </c>
      <c r="C240" s="169">
        <v>2</v>
      </c>
      <c r="D240" s="183" t="s">
        <v>32</v>
      </c>
      <c r="E240" s="171">
        <v>44652</v>
      </c>
      <c r="F240" s="172">
        <f t="shared" si="15"/>
        <v>11.428571428571429</v>
      </c>
      <c r="G240" s="173">
        <f t="shared" si="16"/>
        <v>31</v>
      </c>
      <c r="H240" s="173">
        <f t="shared" si="17"/>
        <v>9</v>
      </c>
      <c r="I240" s="192" t="s">
        <v>153</v>
      </c>
      <c r="J240" s="169">
        <v>524684</v>
      </c>
      <c r="K240" s="169">
        <v>218781</v>
      </c>
      <c r="L240" s="175">
        <v>22.7</v>
      </c>
      <c r="M240" s="175"/>
      <c r="N240" s="177"/>
      <c r="O240" s="177"/>
      <c r="P240" s="178"/>
      <c r="Q240" s="179" t="str">
        <f t="shared" si="18"/>
        <v/>
      </c>
      <c r="R240" s="180" t="str">
        <f t="shared" si="19"/>
        <v/>
      </c>
      <c r="S240"/>
    </row>
    <row r="241" spans="1:19" ht="16.149999999999999" thickBot="1" x14ac:dyDescent="0.5">
      <c r="A241" s="169" t="s">
        <v>146</v>
      </c>
      <c r="B241" s="169">
        <v>9</v>
      </c>
      <c r="C241" s="169">
        <v>3</v>
      </c>
      <c r="D241" s="183" t="s">
        <v>32</v>
      </c>
      <c r="E241" s="171">
        <v>44652</v>
      </c>
      <c r="F241" s="172">
        <f t="shared" si="15"/>
        <v>11.428571428571429</v>
      </c>
      <c r="G241" s="173">
        <f t="shared" si="16"/>
        <v>31</v>
      </c>
      <c r="H241" s="173">
        <f t="shared" si="17"/>
        <v>9</v>
      </c>
      <c r="I241" s="194"/>
      <c r="J241" s="169">
        <v>524685</v>
      </c>
      <c r="K241" s="169">
        <v>218781</v>
      </c>
      <c r="L241" s="175">
        <v>21.3</v>
      </c>
      <c r="M241" s="175"/>
      <c r="N241" s="177"/>
      <c r="O241" s="177"/>
      <c r="P241" s="178"/>
      <c r="Q241" s="179" t="str">
        <f t="shared" si="18"/>
        <v/>
      </c>
      <c r="R241" s="180" t="str">
        <f t="shared" si="19"/>
        <v/>
      </c>
      <c r="S241"/>
    </row>
    <row r="242" spans="1:19" ht="16.149999999999999" thickBot="1" x14ac:dyDescent="0.5">
      <c r="A242" s="169" t="s">
        <v>147</v>
      </c>
      <c r="B242" s="169">
        <v>10</v>
      </c>
      <c r="C242" s="169">
        <v>4</v>
      </c>
      <c r="D242" s="183" t="s">
        <v>32</v>
      </c>
      <c r="E242" s="171">
        <v>44652</v>
      </c>
      <c r="F242" s="172">
        <f t="shared" si="15"/>
        <v>11.428571428571429</v>
      </c>
      <c r="G242" s="173">
        <f t="shared" si="16"/>
        <v>31</v>
      </c>
      <c r="H242" s="173">
        <f t="shared" si="17"/>
        <v>9</v>
      </c>
      <c r="I242" s="195"/>
      <c r="J242" s="169">
        <v>524686</v>
      </c>
      <c r="K242" s="169">
        <v>218781</v>
      </c>
      <c r="L242" s="175">
        <v>21.9</v>
      </c>
      <c r="M242" s="175"/>
      <c r="N242" s="177"/>
      <c r="O242" s="177"/>
      <c r="P242" s="178"/>
      <c r="Q242" s="179" t="str">
        <f t="shared" si="18"/>
        <v/>
      </c>
      <c r="R242" s="180" t="str">
        <f t="shared" si="19"/>
        <v/>
      </c>
      <c r="S242"/>
    </row>
    <row r="243" spans="1:19" ht="16.149999999999999" thickBot="1" x14ac:dyDescent="0.5">
      <c r="A243" s="169" t="s">
        <v>111</v>
      </c>
      <c r="B243" s="169">
        <v>12</v>
      </c>
      <c r="C243" s="169">
        <v>1</v>
      </c>
      <c r="D243" s="184" t="s">
        <v>33</v>
      </c>
      <c r="E243" s="171">
        <v>44652</v>
      </c>
      <c r="F243" s="172">
        <f t="shared" si="15"/>
        <v>11.428571428571429</v>
      </c>
      <c r="G243" s="173">
        <f t="shared" si="16"/>
        <v>31</v>
      </c>
      <c r="H243" s="173">
        <f t="shared" si="17"/>
        <v>9</v>
      </c>
      <c r="I243" s="193" t="s">
        <v>154</v>
      </c>
      <c r="J243" s="169">
        <v>524688</v>
      </c>
      <c r="K243" s="169">
        <v>218782</v>
      </c>
      <c r="L243" s="175">
        <v>22.8</v>
      </c>
      <c r="M243" s="175">
        <v>23</v>
      </c>
      <c r="N243" s="177">
        <v>11</v>
      </c>
      <c r="O243" s="177">
        <v>7.6</v>
      </c>
      <c r="P243" s="178"/>
      <c r="Q243" s="179">
        <f t="shared" si="18"/>
        <v>0.87719298245614308</v>
      </c>
      <c r="R243" s="180">
        <f t="shared" si="19"/>
        <v>317.67999999999995</v>
      </c>
      <c r="S243"/>
    </row>
    <row r="244" spans="1:19" ht="16.149999999999999" thickBot="1" x14ac:dyDescent="0.5">
      <c r="A244" s="169" t="s">
        <v>148</v>
      </c>
      <c r="B244" s="169">
        <v>15</v>
      </c>
      <c r="C244" s="169">
        <v>4</v>
      </c>
      <c r="D244" s="184" t="s">
        <v>33</v>
      </c>
      <c r="E244" s="171">
        <v>44652</v>
      </c>
      <c r="F244" s="172">
        <f t="shared" si="15"/>
        <v>11.428571428571429</v>
      </c>
      <c r="G244" s="173">
        <f t="shared" si="16"/>
        <v>31</v>
      </c>
      <c r="H244" s="173">
        <f t="shared" si="17"/>
        <v>9</v>
      </c>
      <c r="I244" s="203"/>
      <c r="J244" s="169">
        <v>524691</v>
      </c>
      <c r="K244" s="169">
        <v>218782</v>
      </c>
      <c r="L244" s="175">
        <v>23.5</v>
      </c>
      <c r="M244" s="175"/>
      <c r="N244" s="177"/>
      <c r="O244" s="177"/>
      <c r="P244" s="178"/>
      <c r="Q244" s="179" t="str">
        <f t="shared" si="18"/>
        <v/>
      </c>
      <c r="R244" s="180" t="str">
        <f t="shared" si="19"/>
        <v/>
      </c>
      <c r="S244"/>
    </row>
    <row r="245" spans="1:19" ht="16.149999999999999" thickBot="1" x14ac:dyDescent="0.5">
      <c r="A245" s="169" t="s">
        <v>149</v>
      </c>
      <c r="B245" s="169">
        <v>16</v>
      </c>
      <c r="C245" s="169">
        <v>0</v>
      </c>
      <c r="D245" s="186" t="s">
        <v>34</v>
      </c>
      <c r="E245" s="171">
        <v>44652</v>
      </c>
      <c r="F245" s="172">
        <f t="shared" si="15"/>
        <v>11.428571428571429</v>
      </c>
      <c r="G245" s="173">
        <f t="shared" si="16"/>
        <v>31</v>
      </c>
      <c r="H245" s="173">
        <f t="shared" si="17"/>
        <v>9</v>
      </c>
      <c r="I245" s="195" t="s">
        <v>156</v>
      </c>
      <c r="J245" s="169">
        <v>524692</v>
      </c>
      <c r="K245" s="169">
        <v>218783</v>
      </c>
      <c r="L245" s="175">
        <v>16.600000000000001</v>
      </c>
      <c r="M245" s="175">
        <v>21</v>
      </c>
      <c r="N245" s="177">
        <v>16</v>
      </c>
      <c r="O245" s="177">
        <v>12.1</v>
      </c>
      <c r="P245" s="178"/>
      <c r="Q245" s="179">
        <f t="shared" si="18"/>
        <v>26.506024096385538</v>
      </c>
      <c r="R245" s="180">
        <f t="shared" si="19"/>
        <v>1171.28</v>
      </c>
      <c r="S245"/>
    </row>
    <row r="246" spans="1:19" ht="16.149999999999999" thickBot="1" x14ac:dyDescent="0.5">
      <c r="A246" s="169" t="s">
        <v>112</v>
      </c>
      <c r="B246" s="169">
        <v>18</v>
      </c>
      <c r="C246" s="169">
        <v>2</v>
      </c>
      <c r="D246" s="186" t="s">
        <v>34</v>
      </c>
      <c r="E246" s="171">
        <v>44652</v>
      </c>
      <c r="F246" s="172">
        <f t="shared" si="15"/>
        <v>11.428571428571429</v>
      </c>
      <c r="G246" s="173">
        <f t="shared" si="16"/>
        <v>31</v>
      </c>
      <c r="H246" s="173">
        <f t="shared" si="17"/>
        <v>9</v>
      </c>
      <c r="I246" s="197" t="s">
        <v>154</v>
      </c>
      <c r="J246" s="169">
        <v>524694</v>
      </c>
      <c r="K246" s="169">
        <v>218783</v>
      </c>
      <c r="L246" s="175">
        <v>18.7</v>
      </c>
      <c r="M246" s="175">
        <v>21.8</v>
      </c>
      <c r="N246" s="177">
        <v>14.7</v>
      </c>
      <c r="O246" s="177">
        <v>13.1</v>
      </c>
      <c r="P246" s="178"/>
      <c r="Q246" s="179">
        <f t="shared" si="18"/>
        <v>16.577540106951872</v>
      </c>
      <c r="R246" s="180">
        <f t="shared" si="19"/>
        <v>1261.3335</v>
      </c>
      <c r="S246"/>
    </row>
    <row r="247" spans="1:19" ht="16.149999999999999" thickBot="1" x14ac:dyDescent="0.5">
      <c r="A247" s="169" t="s">
        <v>99</v>
      </c>
      <c r="B247" s="169">
        <v>19</v>
      </c>
      <c r="C247" s="169">
        <v>3</v>
      </c>
      <c r="D247" s="186" t="s">
        <v>34</v>
      </c>
      <c r="E247" s="171">
        <v>44652</v>
      </c>
      <c r="F247" s="172">
        <f t="shared" si="15"/>
        <v>11.428571428571429</v>
      </c>
      <c r="G247" s="173">
        <f t="shared" si="16"/>
        <v>31</v>
      </c>
      <c r="H247" s="173">
        <f t="shared" si="17"/>
        <v>9</v>
      </c>
      <c r="I247" s="200" t="s">
        <v>153</v>
      </c>
      <c r="J247" s="169">
        <v>524695</v>
      </c>
      <c r="K247" s="169">
        <v>218783</v>
      </c>
      <c r="L247" s="175">
        <v>18.7</v>
      </c>
      <c r="M247" s="175">
        <v>19.399999999999999</v>
      </c>
      <c r="N247" s="177">
        <v>16.100000000000001</v>
      </c>
      <c r="O247" s="177">
        <v>12</v>
      </c>
      <c r="P247" s="178"/>
      <c r="Q247" s="179">
        <f t="shared" si="18"/>
        <v>3.7433155080213831</v>
      </c>
      <c r="R247" s="180">
        <f t="shared" si="19"/>
        <v>1159.2</v>
      </c>
      <c r="S247"/>
    </row>
    <row r="248" spans="1:19" ht="16.149999999999999" thickBot="1" x14ac:dyDescent="0.5">
      <c r="A248" s="169" t="s">
        <v>100</v>
      </c>
      <c r="B248" s="169">
        <v>20</v>
      </c>
      <c r="C248" s="169">
        <v>4</v>
      </c>
      <c r="D248" s="186" t="s">
        <v>34</v>
      </c>
      <c r="E248" s="171">
        <v>44652</v>
      </c>
      <c r="F248" s="172">
        <f t="shared" si="15"/>
        <v>11.428571428571429</v>
      </c>
      <c r="G248" s="173">
        <f t="shared" si="16"/>
        <v>31</v>
      </c>
      <c r="H248" s="173">
        <f t="shared" si="17"/>
        <v>9</v>
      </c>
      <c r="I248" s="200" t="s">
        <v>153</v>
      </c>
      <c r="J248" s="169">
        <v>524696</v>
      </c>
      <c r="K248" s="169">
        <v>218783</v>
      </c>
      <c r="L248" s="175">
        <v>18.899999999999999</v>
      </c>
      <c r="M248" s="175"/>
      <c r="N248" s="177"/>
      <c r="O248" s="177"/>
      <c r="P248" s="178"/>
      <c r="Q248" s="179" t="str">
        <f t="shared" si="18"/>
        <v/>
      </c>
      <c r="R248" s="180" t="str">
        <f t="shared" si="19"/>
        <v/>
      </c>
      <c r="S248"/>
    </row>
    <row r="249" spans="1:19" ht="16.149999999999999" thickBot="1" x14ac:dyDescent="0.5">
      <c r="A249" s="169" t="s">
        <v>101</v>
      </c>
      <c r="B249" s="169">
        <v>22</v>
      </c>
      <c r="C249" s="169">
        <v>1</v>
      </c>
      <c r="D249" s="187" t="s">
        <v>35</v>
      </c>
      <c r="E249" s="171">
        <v>44652</v>
      </c>
      <c r="F249" s="172">
        <f t="shared" si="15"/>
        <v>11.428571428571429</v>
      </c>
      <c r="G249" s="173">
        <f t="shared" si="16"/>
        <v>31</v>
      </c>
      <c r="H249" s="173">
        <f t="shared" si="17"/>
        <v>9</v>
      </c>
      <c r="I249" s="200" t="s">
        <v>153</v>
      </c>
      <c r="J249" s="169">
        <v>524698</v>
      </c>
      <c r="K249" s="169">
        <v>218784</v>
      </c>
      <c r="L249" s="175">
        <v>19.7</v>
      </c>
      <c r="M249" s="175">
        <v>22</v>
      </c>
      <c r="N249" s="177">
        <v>13.3</v>
      </c>
      <c r="O249" s="177">
        <v>8.6</v>
      </c>
      <c r="P249" s="178"/>
      <c r="Q249" s="179">
        <f t="shared" si="18"/>
        <v>11.675126903553302</v>
      </c>
      <c r="R249" s="180">
        <f t="shared" si="19"/>
        <v>491.83399999999995</v>
      </c>
      <c r="S249"/>
    </row>
    <row r="250" spans="1:19" ht="16.149999999999999" thickBot="1" x14ac:dyDescent="0.5">
      <c r="A250" s="169" t="s">
        <v>113</v>
      </c>
      <c r="B250" s="169">
        <v>23</v>
      </c>
      <c r="C250" s="169">
        <v>2</v>
      </c>
      <c r="D250" s="187" t="s">
        <v>35</v>
      </c>
      <c r="E250" s="171">
        <v>44652</v>
      </c>
      <c r="F250" s="172">
        <f t="shared" si="15"/>
        <v>11.428571428571429</v>
      </c>
      <c r="G250" s="173">
        <f t="shared" si="16"/>
        <v>31</v>
      </c>
      <c r="H250" s="173">
        <f t="shared" si="17"/>
        <v>9</v>
      </c>
      <c r="I250" s="197" t="s">
        <v>154</v>
      </c>
      <c r="J250" s="169">
        <v>524699</v>
      </c>
      <c r="K250" s="169">
        <v>218784</v>
      </c>
      <c r="L250" s="175">
        <v>18.899999999999999</v>
      </c>
      <c r="M250" s="175">
        <v>20.100000000000001</v>
      </c>
      <c r="N250" s="177">
        <v>9.4</v>
      </c>
      <c r="O250" s="177">
        <v>6.1</v>
      </c>
      <c r="P250" s="178"/>
      <c r="Q250" s="179">
        <f t="shared" si="18"/>
        <v>6.3492063492063711</v>
      </c>
      <c r="R250" s="180">
        <f t="shared" si="19"/>
        <v>174.88699999999997</v>
      </c>
      <c r="S250"/>
    </row>
    <row r="251" spans="1:19" ht="16.149999999999999" thickBot="1" x14ac:dyDescent="0.5">
      <c r="A251" s="169" t="s">
        <v>150</v>
      </c>
      <c r="B251" s="169">
        <v>24</v>
      </c>
      <c r="C251" s="169">
        <v>3</v>
      </c>
      <c r="D251" s="187" t="s">
        <v>35</v>
      </c>
      <c r="E251" s="171">
        <v>44652</v>
      </c>
      <c r="F251" s="172">
        <f t="shared" si="15"/>
        <v>11.428571428571429</v>
      </c>
      <c r="G251" s="173">
        <f t="shared" si="16"/>
        <v>31</v>
      </c>
      <c r="H251" s="173">
        <f t="shared" si="17"/>
        <v>9</v>
      </c>
      <c r="I251" s="205" t="s">
        <v>156</v>
      </c>
      <c r="J251" s="169">
        <v>524700</v>
      </c>
      <c r="K251" s="169">
        <v>218784</v>
      </c>
      <c r="L251" s="175">
        <v>20.5</v>
      </c>
      <c r="M251" s="175">
        <v>21.8</v>
      </c>
      <c r="N251" s="177">
        <v>11.6</v>
      </c>
      <c r="O251" s="177">
        <v>7.1</v>
      </c>
      <c r="P251" s="178"/>
      <c r="Q251" s="179">
        <f t="shared" si="18"/>
        <v>6.341463414634152</v>
      </c>
      <c r="R251" s="180">
        <f t="shared" si="19"/>
        <v>292.37799999999999</v>
      </c>
      <c r="S251"/>
    </row>
    <row r="252" spans="1:19" ht="16.149999999999999" thickBot="1" x14ac:dyDescent="0.5">
      <c r="A252" s="169" t="s">
        <v>102</v>
      </c>
      <c r="B252" s="169">
        <v>25</v>
      </c>
      <c r="C252" s="169">
        <v>4</v>
      </c>
      <c r="D252" s="187" t="s">
        <v>35</v>
      </c>
      <c r="E252" s="171">
        <v>44652</v>
      </c>
      <c r="F252" s="172">
        <f t="shared" si="15"/>
        <v>11.428571428571429</v>
      </c>
      <c r="G252" s="173">
        <f t="shared" si="16"/>
        <v>31</v>
      </c>
      <c r="H252" s="173">
        <f t="shared" si="17"/>
        <v>9</v>
      </c>
      <c r="I252" s="200" t="s">
        <v>153</v>
      </c>
      <c r="J252" s="169">
        <v>524701</v>
      </c>
      <c r="K252" s="169">
        <v>218784</v>
      </c>
      <c r="L252" s="175">
        <v>21.7</v>
      </c>
      <c r="M252" s="175">
        <v>22.9</v>
      </c>
      <c r="N252" s="177">
        <v>4.3</v>
      </c>
      <c r="O252" s="177">
        <v>3.9</v>
      </c>
      <c r="P252" s="178"/>
      <c r="Q252" s="179">
        <f t="shared" si="18"/>
        <v>5.5299539170506895</v>
      </c>
      <c r="R252" s="180">
        <f t="shared" si="19"/>
        <v>32.701499999999996</v>
      </c>
      <c r="S252"/>
    </row>
    <row r="253" spans="1:19" ht="15.75" x14ac:dyDescent="0.45">
      <c r="A253" s="169" t="s">
        <v>103</v>
      </c>
      <c r="B253" s="169">
        <v>26</v>
      </c>
      <c r="C253" s="169">
        <v>0</v>
      </c>
      <c r="D253" s="188" t="s">
        <v>36</v>
      </c>
      <c r="E253" s="171">
        <v>44652</v>
      </c>
      <c r="F253" s="172">
        <f t="shared" si="15"/>
        <v>11.428571428571429</v>
      </c>
      <c r="G253" s="173">
        <f t="shared" si="16"/>
        <v>31</v>
      </c>
      <c r="H253" s="173">
        <f t="shared" si="17"/>
        <v>9</v>
      </c>
      <c r="I253" s="200" t="s">
        <v>153</v>
      </c>
      <c r="J253" s="169">
        <v>524702</v>
      </c>
      <c r="K253" s="169">
        <v>218785</v>
      </c>
      <c r="L253" s="175">
        <v>19.7</v>
      </c>
      <c r="M253" s="175">
        <v>22</v>
      </c>
      <c r="N253" s="175">
        <v>9.1</v>
      </c>
      <c r="O253" s="177">
        <v>8.6999999999999993</v>
      </c>
      <c r="P253" s="178"/>
      <c r="Q253" s="179">
        <f t="shared" si="18"/>
        <v>11.675126903553302</v>
      </c>
      <c r="R253" s="180">
        <f t="shared" si="19"/>
        <v>344.38949999999994</v>
      </c>
      <c r="S253"/>
    </row>
    <row r="254" spans="1:19" ht="15.75" x14ac:dyDescent="0.45">
      <c r="A254" s="169" t="s">
        <v>114</v>
      </c>
      <c r="B254" s="169">
        <v>27</v>
      </c>
      <c r="C254" s="169">
        <v>1</v>
      </c>
      <c r="D254" s="188" t="s">
        <v>36</v>
      </c>
      <c r="E254" s="171">
        <v>44652</v>
      </c>
      <c r="F254" s="172">
        <f t="shared" si="15"/>
        <v>11.428571428571429</v>
      </c>
      <c r="G254" s="173">
        <f t="shared" si="16"/>
        <v>31</v>
      </c>
      <c r="H254" s="173">
        <f t="shared" si="17"/>
        <v>9</v>
      </c>
      <c r="I254" s="190" t="s">
        <v>154</v>
      </c>
      <c r="J254" s="169">
        <v>524703</v>
      </c>
      <c r="K254" s="169">
        <v>218785</v>
      </c>
      <c r="L254" s="175">
        <v>19.399999999999999</v>
      </c>
      <c r="M254" s="175">
        <v>21.7</v>
      </c>
      <c r="N254" s="175">
        <v>15.1</v>
      </c>
      <c r="O254" s="177">
        <v>9.5</v>
      </c>
      <c r="P254" s="178"/>
      <c r="Q254" s="179">
        <f t="shared" si="18"/>
        <v>11.855670103092786</v>
      </c>
      <c r="R254" s="180">
        <f t="shared" si="19"/>
        <v>681.38749999999993</v>
      </c>
      <c r="S254"/>
    </row>
    <row r="255" spans="1:19" ht="15.75" x14ac:dyDescent="0.45">
      <c r="A255" s="169" t="s">
        <v>151</v>
      </c>
      <c r="B255" s="169">
        <v>28</v>
      </c>
      <c r="C255" s="169">
        <v>2</v>
      </c>
      <c r="D255" s="188" t="s">
        <v>36</v>
      </c>
      <c r="E255" s="171">
        <v>44652</v>
      </c>
      <c r="F255" s="172">
        <f t="shared" si="15"/>
        <v>11.428571428571429</v>
      </c>
      <c r="G255" s="173">
        <f t="shared" si="16"/>
        <v>31</v>
      </c>
      <c r="H255" s="173">
        <f t="shared" si="17"/>
        <v>9</v>
      </c>
      <c r="I255" s="191" t="s">
        <v>156</v>
      </c>
      <c r="J255" s="169">
        <v>524704</v>
      </c>
      <c r="K255" s="169">
        <v>218785</v>
      </c>
      <c r="L255" s="175">
        <v>22.9</v>
      </c>
      <c r="M255" s="175">
        <v>23.9</v>
      </c>
      <c r="N255" s="175">
        <v>4.0999999999999996</v>
      </c>
      <c r="O255" s="177">
        <v>4.0999999999999996</v>
      </c>
      <c r="P255" s="178"/>
      <c r="Q255" s="179">
        <f t="shared" si="18"/>
        <v>4.366812227074246</v>
      </c>
      <c r="R255" s="180">
        <f t="shared" si="19"/>
        <v>34.460499999999996</v>
      </c>
      <c r="S255"/>
    </row>
    <row r="256" spans="1:19" ht="15.75" x14ac:dyDescent="0.45">
      <c r="A256" s="169" t="s">
        <v>104</v>
      </c>
      <c r="B256" s="169">
        <v>29</v>
      </c>
      <c r="C256" s="169">
        <v>3</v>
      </c>
      <c r="D256" s="188" t="s">
        <v>36</v>
      </c>
      <c r="E256" s="171">
        <v>44652</v>
      </c>
      <c r="F256" s="172">
        <f t="shared" si="15"/>
        <v>11.428571428571429</v>
      </c>
      <c r="G256" s="173">
        <f t="shared" si="16"/>
        <v>31</v>
      </c>
      <c r="H256" s="173">
        <f t="shared" si="17"/>
        <v>9</v>
      </c>
      <c r="I256" s="199" t="s">
        <v>153</v>
      </c>
      <c r="J256" s="169">
        <v>524705</v>
      </c>
      <c r="K256" s="169">
        <v>218785</v>
      </c>
      <c r="L256" s="175">
        <v>17.600000000000001</v>
      </c>
      <c r="M256" s="175">
        <v>19.7</v>
      </c>
      <c r="N256" s="175">
        <v>11.1</v>
      </c>
      <c r="O256" s="177">
        <v>9.6999999999999993</v>
      </c>
      <c r="P256" s="178"/>
      <c r="Q256" s="179">
        <f t="shared" si="18"/>
        <v>11.931818181818166</v>
      </c>
      <c r="R256" s="180">
        <f t="shared" si="19"/>
        <v>522.19949999999994</v>
      </c>
      <c r="S256"/>
    </row>
    <row r="257" spans="1:19" ht="15.75" x14ac:dyDescent="0.45">
      <c r="A257" s="169" t="s">
        <v>152</v>
      </c>
      <c r="B257" s="169">
        <v>30</v>
      </c>
      <c r="C257" s="169">
        <v>4</v>
      </c>
      <c r="D257" s="188" t="s">
        <v>36</v>
      </c>
      <c r="E257" s="171">
        <v>44652</v>
      </c>
      <c r="F257" s="172">
        <f t="shared" si="15"/>
        <v>11.428571428571429</v>
      </c>
      <c r="G257" s="173">
        <f t="shared" si="16"/>
        <v>31</v>
      </c>
      <c r="H257" s="173">
        <f t="shared" si="17"/>
        <v>9</v>
      </c>
      <c r="I257" s="191" t="s">
        <v>156</v>
      </c>
      <c r="J257" s="169">
        <v>524706</v>
      </c>
      <c r="K257" s="169">
        <v>218785</v>
      </c>
      <c r="L257" s="175">
        <v>23.6</v>
      </c>
      <c r="M257" s="175">
        <v>24.6</v>
      </c>
      <c r="N257" s="175">
        <v>5.2</v>
      </c>
      <c r="O257" s="177">
        <v>4.7</v>
      </c>
      <c r="P257" s="178"/>
      <c r="Q257" s="179">
        <f t="shared" si="18"/>
        <v>4.237288135593209</v>
      </c>
      <c r="R257" s="180">
        <f t="shared" si="19"/>
        <v>57.434000000000005</v>
      </c>
      <c r="S257"/>
    </row>
    <row r="258" spans="1:19" ht="15.75" x14ac:dyDescent="0.45">
      <c r="A258" s="169" t="s">
        <v>142</v>
      </c>
      <c r="B258" s="169">
        <v>1</v>
      </c>
      <c r="C258" s="169">
        <v>0</v>
      </c>
      <c r="D258" s="170" t="s">
        <v>31</v>
      </c>
      <c r="E258" s="171">
        <v>44654</v>
      </c>
      <c r="F258" s="172">
        <f t="shared" si="15"/>
        <v>11.714285714285714</v>
      </c>
      <c r="G258" s="173">
        <f t="shared" si="16"/>
        <v>33</v>
      </c>
      <c r="H258" s="173">
        <f t="shared" si="17"/>
        <v>11</v>
      </c>
      <c r="I258" s="212" t="s">
        <v>156</v>
      </c>
      <c r="J258" s="169">
        <v>524677</v>
      </c>
      <c r="K258" s="169">
        <v>218780</v>
      </c>
      <c r="L258" s="175">
        <v>21.5</v>
      </c>
      <c r="M258" s="175">
        <v>23</v>
      </c>
      <c r="N258" s="177">
        <v>11.8</v>
      </c>
      <c r="O258" s="177">
        <v>9.6999999999999993</v>
      </c>
      <c r="P258" s="178"/>
      <c r="Q258" s="179">
        <f t="shared" si="18"/>
        <v>6.9767441860465018</v>
      </c>
      <c r="R258" s="180">
        <f t="shared" si="19"/>
        <v>555.13099999999997</v>
      </c>
      <c r="S258"/>
    </row>
    <row r="259" spans="1:19" ht="15.75" x14ac:dyDescent="0.45">
      <c r="A259" s="169" t="s">
        <v>96</v>
      </c>
      <c r="B259" s="169">
        <v>3</v>
      </c>
      <c r="C259" s="169">
        <v>2</v>
      </c>
      <c r="D259" s="170" t="s">
        <v>31</v>
      </c>
      <c r="E259" s="171">
        <v>44654</v>
      </c>
      <c r="F259" s="172">
        <f t="shared" si="15"/>
        <v>11.714285714285714</v>
      </c>
      <c r="G259" s="173">
        <f t="shared" si="16"/>
        <v>33</v>
      </c>
      <c r="H259" s="173">
        <f t="shared" si="17"/>
        <v>11</v>
      </c>
      <c r="I259" s="189" t="s">
        <v>153</v>
      </c>
      <c r="J259" s="169">
        <v>524679</v>
      </c>
      <c r="K259" s="169">
        <v>218780</v>
      </c>
      <c r="L259" s="175">
        <v>22</v>
      </c>
      <c r="M259" s="175">
        <v>22.9</v>
      </c>
      <c r="N259" s="177">
        <v>11.2</v>
      </c>
      <c r="O259" s="177">
        <v>8.1</v>
      </c>
      <c r="P259" s="178"/>
      <c r="Q259" s="179">
        <f t="shared" si="18"/>
        <v>4.0909090909090784</v>
      </c>
      <c r="R259" s="180">
        <f t="shared" si="19"/>
        <v>367.41599999999994</v>
      </c>
      <c r="S259"/>
    </row>
    <row r="260" spans="1:19" ht="15.75" x14ac:dyDescent="0.45">
      <c r="A260" s="169" t="s">
        <v>143</v>
      </c>
      <c r="B260" s="169">
        <v>4</v>
      </c>
      <c r="C260" s="169">
        <v>3</v>
      </c>
      <c r="D260" s="170" t="s">
        <v>31</v>
      </c>
      <c r="E260" s="171">
        <v>44654</v>
      </c>
      <c r="F260" s="172">
        <f t="shared" si="15"/>
        <v>11.714285714285714</v>
      </c>
      <c r="G260" s="173">
        <f t="shared" si="16"/>
        <v>33</v>
      </c>
      <c r="H260" s="173">
        <f t="shared" si="17"/>
        <v>11</v>
      </c>
      <c r="I260" s="190" t="s">
        <v>154</v>
      </c>
      <c r="J260" s="169">
        <v>524680</v>
      </c>
      <c r="K260" s="169">
        <v>218780</v>
      </c>
      <c r="L260" s="175">
        <v>19.899999999999999</v>
      </c>
      <c r="M260" s="175">
        <v>22.3</v>
      </c>
      <c r="N260" s="177">
        <v>8</v>
      </c>
      <c r="O260" s="177">
        <v>6.5</v>
      </c>
      <c r="P260" s="178"/>
      <c r="Q260" s="179">
        <f t="shared" si="18"/>
        <v>12.060301507537696</v>
      </c>
      <c r="R260" s="180">
        <f t="shared" si="19"/>
        <v>169</v>
      </c>
      <c r="S260"/>
    </row>
    <row r="261" spans="1:19" ht="15.75" x14ac:dyDescent="0.45">
      <c r="A261" s="169" t="s">
        <v>144</v>
      </c>
      <c r="B261" s="169">
        <v>5</v>
      </c>
      <c r="C261" s="169">
        <v>4</v>
      </c>
      <c r="D261" s="170" t="s">
        <v>31</v>
      </c>
      <c r="E261" s="171">
        <v>44654</v>
      </c>
      <c r="F261" s="172">
        <f t="shared" si="15"/>
        <v>11.714285714285714</v>
      </c>
      <c r="G261" s="173">
        <f t="shared" si="16"/>
        <v>33</v>
      </c>
      <c r="H261" s="173">
        <f t="shared" si="17"/>
        <v>11</v>
      </c>
      <c r="I261" s="191"/>
      <c r="J261" s="169">
        <v>524681</v>
      </c>
      <c r="K261" s="169">
        <v>218780</v>
      </c>
      <c r="L261" s="175">
        <v>22.6</v>
      </c>
      <c r="M261" s="175"/>
      <c r="N261" s="177"/>
      <c r="O261" s="177"/>
      <c r="P261" s="178"/>
      <c r="Q261" s="179" t="str">
        <f t="shared" si="18"/>
        <v/>
      </c>
      <c r="R261" s="180" t="str">
        <f t="shared" si="19"/>
        <v/>
      </c>
      <c r="S261"/>
    </row>
    <row r="262" spans="1:19" ht="15.75" x14ac:dyDescent="0.45">
      <c r="A262" s="169" t="s">
        <v>145</v>
      </c>
      <c r="B262" s="169">
        <v>6</v>
      </c>
      <c r="C262" s="169">
        <v>0</v>
      </c>
      <c r="D262" s="183" t="s">
        <v>32</v>
      </c>
      <c r="E262" s="171">
        <v>44654</v>
      </c>
      <c r="F262" s="172">
        <f t="shared" si="15"/>
        <v>11.714285714285714</v>
      </c>
      <c r="G262" s="173">
        <f t="shared" si="16"/>
        <v>33</v>
      </c>
      <c r="H262" s="173">
        <f t="shared" si="17"/>
        <v>11</v>
      </c>
      <c r="I262" s="199"/>
      <c r="J262" s="169">
        <v>524682</v>
      </c>
      <c r="K262" s="169">
        <v>218781</v>
      </c>
      <c r="L262" s="175">
        <v>21.4</v>
      </c>
      <c r="M262" s="175"/>
      <c r="N262" s="177"/>
      <c r="O262" s="177"/>
      <c r="P262" s="178"/>
      <c r="Q262" s="179" t="str">
        <f t="shared" si="18"/>
        <v/>
      </c>
      <c r="R262" s="180" t="str">
        <f t="shared" si="19"/>
        <v/>
      </c>
      <c r="S262"/>
    </row>
    <row r="263" spans="1:19" ht="15.75" x14ac:dyDescent="0.45">
      <c r="A263" s="169" t="s">
        <v>97</v>
      </c>
      <c r="B263" s="169">
        <v>7</v>
      </c>
      <c r="C263" s="169">
        <v>1</v>
      </c>
      <c r="D263" s="183" t="s">
        <v>32</v>
      </c>
      <c r="E263" s="171">
        <v>44654</v>
      </c>
      <c r="F263" s="172">
        <f t="shared" si="15"/>
        <v>11.714285714285714</v>
      </c>
      <c r="G263" s="173">
        <f t="shared" si="16"/>
        <v>33</v>
      </c>
      <c r="H263" s="173">
        <f t="shared" si="17"/>
        <v>11</v>
      </c>
      <c r="I263" s="199" t="s">
        <v>153</v>
      </c>
      <c r="J263" s="169">
        <v>524683</v>
      </c>
      <c r="K263" s="169">
        <v>218781</v>
      </c>
      <c r="L263" s="175">
        <v>20.9</v>
      </c>
      <c r="M263" s="175">
        <v>24.5</v>
      </c>
      <c r="N263" s="177">
        <v>13.5</v>
      </c>
      <c r="O263" s="177">
        <v>10</v>
      </c>
      <c r="P263" s="178"/>
      <c r="Q263" s="179">
        <f t="shared" si="18"/>
        <v>17.224880382775119</v>
      </c>
      <c r="R263" s="180">
        <f t="shared" si="19"/>
        <v>675</v>
      </c>
      <c r="S263"/>
    </row>
    <row r="264" spans="1:19" ht="15.75" x14ac:dyDescent="0.45">
      <c r="A264" s="169" t="s">
        <v>98</v>
      </c>
      <c r="B264" s="169">
        <v>8</v>
      </c>
      <c r="C264" s="169">
        <v>2</v>
      </c>
      <c r="D264" s="183" t="s">
        <v>32</v>
      </c>
      <c r="E264" s="171">
        <v>44654</v>
      </c>
      <c r="F264" s="172">
        <f t="shared" si="15"/>
        <v>11.714285714285714</v>
      </c>
      <c r="G264" s="173">
        <f t="shared" si="16"/>
        <v>33</v>
      </c>
      <c r="H264" s="173">
        <f t="shared" si="17"/>
        <v>11</v>
      </c>
      <c r="I264" s="199" t="s">
        <v>153</v>
      </c>
      <c r="J264" s="169">
        <v>524684</v>
      </c>
      <c r="K264" s="169">
        <v>218781</v>
      </c>
      <c r="L264" s="175">
        <v>22.7</v>
      </c>
      <c r="M264" s="175"/>
      <c r="N264" s="177"/>
      <c r="O264" s="177"/>
      <c r="P264" s="178"/>
      <c r="Q264" s="179" t="str">
        <f t="shared" si="18"/>
        <v/>
      </c>
      <c r="R264" s="180" t="str">
        <f t="shared" si="19"/>
        <v/>
      </c>
      <c r="S264"/>
    </row>
    <row r="265" spans="1:19" ht="15.75" x14ac:dyDescent="0.45">
      <c r="A265" s="169" t="s">
        <v>146</v>
      </c>
      <c r="B265" s="169">
        <v>9</v>
      </c>
      <c r="C265" s="169">
        <v>3</v>
      </c>
      <c r="D265" s="183" t="s">
        <v>32</v>
      </c>
      <c r="E265" s="171">
        <v>44654</v>
      </c>
      <c r="F265" s="172">
        <f t="shared" si="15"/>
        <v>11.714285714285714</v>
      </c>
      <c r="G265" s="173">
        <f t="shared" si="16"/>
        <v>33</v>
      </c>
      <c r="H265" s="173">
        <f t="shared" si="17"/>
        <v>11</v>
      </c>
      <c r="I265" s="201"/>
      <c r="J265" s="169">
        <v>524685</v>
      </c>
      <c r="K265" s="169">
        <v>218781</v>
      </c>
      <c r="L265" s="175">
        <v>21.3</v>
      </c>
      <c r="M265" s="175"/>
      <c r="N265" s="177"/>
      <c r="O265" s="177"/>
      <c r="P265" s="178"/>
      <c r="Q265" s="179" t="str">
        <f t="shared" si="18"/>
        <v/>
      </c>
      <c r="R265" s="180" t="str">
        <f t="shared" si="19"/>
        <v/>
      </c>
      <c r="S265"/>
    </row>
    <row r="266" spans="1:19" ht="15.75" x14ac:dyDescent="0.45">
      <c r="A266" s="169" t="s">
        <v>147</v>
      </c>
      <c r="B266" s="169">
        <v>10</v>
      </c>
      <c r="C266" s="169">
        <v>4</v>
      </c>
      <c r="D266" s="183" t="s">
        <v>32</v>
      </c>
      <c r="E266" s="171">
        <v>44654</v>
      </c>
      <c r="F266" s="172">
        <f t="shared" si="15"/>
        <v>11.714285714285714</v>
      </c>
      <c r="G266" s="173">
        <f t="shared" si="16"/>
        <v>33</v>
      </c>
      <c r="H266" s="173">
        <f t="shared" si="17"/>
        <v>11</v>
      </c>
      <c r="I266" s="191"/>
      <c r="J266" s="169">
        <v>524686</v>
      </c>
      <c r="K266" s="169">
        <v>218781</v>
      </c>
      <c r="L266" s="175">
        <v>21.9</v>
      </c>
      <c r="M266" s="175"/>
      <c r="N266" s="177"/>
      <c r="O266" s="177"/>
      <c r="P266" s="178"/>
      <c r="Q266" s="179" t="str">
        <f t="shared" si="18"/>
        <v/>
      </c>
      <c r="R266" s="180" t="str">
        <f t="shared" si="19"/>
        <v/>
      </c>
      <c r="S266"/>
    </row>
    <row r="267" spans="1:19" ht="15.75" x14ac:dyDescent="0.45">
      <c r="A267" s="169" t="s">
        <v>111</v>
      </c>
      <c r="B267" s="169">
        <v>12</v>
      </c>
      <c r="C267" s="169">
        <v>1</v>
      </c>
      <c r="D267" s="184" t="s">
        <v>33</v>
      </c>
      <c r="E267" s="171">
        <v>44654</v>
      </c>
      <c r="F267" s="172">
        <f t="shared" si="15"/>
        <v>11.714285714285714</v>
      </c>
      <c r="G267" s="173">
        <f t="shared" si="16"/>
        <v>33</v>
      </c>
      <c r="H267" s="173">
        <f t="shared" si="17"/>
        <v>11</v>
      </c>
      <c r="I267" s="202" t="s">
        <v>154</v>
      </c>
      <c r="J267" s="169">
        <v>524688</v>
      </c>
      <c r="K267" s="169">
        <v>218782</v>
      </c>
      <c r="L267" s="175">
        <v>22.8</v>
      </c>
      <c r="M267" s="175">
        <v>23.2</v>
      </c>
      <c r="N267" s="177">
        <v>11.7</v>
      </c>
      <c r="O267" s="177">
        <v>7.5</v>
      </c>
      <c r="P267" s="178"/>
      <c r="Q267" s="179">
        <f t="shared" si="18"/>
        <v>1.754385964912264</v>
      </c>
      <c r="R267" s="180">
        <f t="shared" si="19"/>
        <v>329.0625</v>
      </c>
      <c r="S267"/>
    </row>
    <row r="268" spans="1:19" ht="15.75" x14ac:dyDescent="0.45">
      <c r="A268" s="169" t="s">
        <v>148</v>
      </c>
      <c r="B268" s="169">
        <v>15</v>
      </c>
      <c r="C268" s="169">
        <v>4</v>
      </c>
      <c r="D268" s="184" t="s">
        <v>33</v>
      </c>
      <c r="E268" s="171">
        <v>44654</v>
      </c>
      <c r="F268" s="172">
        <f t="shared" si="15"/>
        <v>11.714285714285714</v>
      </c>
      <c r="G268" s="173">
        <f t="shared" si="16"/>
        <v>33</v>
      </c>
      <c r="H268" s="173">
        <f t="shared" si="17"/>
        <v>11</v>
      </c>
      <c r="I268" s="190"/>
      <c r="J268" s="169">
        <v>524691</v>
      </c>
      <c r="K268" s="169">
        <v>218782</v>
      </c>
      <c r="L268" s="175">
        <v>23.5</v>
      </c>
      <c r="M268" s="175"/>
      <c r="N268" s="177"/>
      <c r="O268" s="177"/>
      <c r="P268" s="178"/>
      <c r="Q268" s="179" t="str">
        <f t="shared" si="18"/>
        <v/>
      </c>
      <c r="R268" s="180" t="str">
        <f t="shared" si="19"/>
        <v/>
      </c>
      <c r="S268"/>
    </row>
    <row r="269" spans="1:19" ht="15.75" x14ac:dyDescent="0.45">
      <c r="A269" s="169" t="s">
        <v>149</v>
      </c>
      <c r="B269" s="169">
        <v>16</v>
      </c>
      <c r="C269" s="169">
        <v>0</v>
      </c>
      <c r="D269" s="186" t="s">
        <v>34</v>
      </c>
      <c r="E269" s="171">
        <v>44654</v>
      </c>
      <c r="F269" s="172">
        <f t="shared" si="15"/>
        <v>11.714285714285714</v>
      </c>
      <c r="G269" s="173">
        <f t="shared" si="16"/>
        <v>33</v>
      </c>
      <c r="H269" s="173">
        <f t="shared" si="17"/>
        <v>11</v>
      </c>
      <c r="I269" s="191" t="s">
        <v>156</v>
      </c>
      <c r="J269" s="169">
        <v>524692</v>
      </c>
      <c r="K269" s="169">
        <v>218783</v>
      </c>
      <c r="L269" s="175">
        <v>16.600000000000001</v>
      </c>
      <c r="M269" s="175"/>
      <c r="N269" s="177"/>
      <c r="O269" s="177"/>
      <c r="P269" s="178"/>
      <c r="Q269" s="179" t="str">
        <f t="shared" si="18"/>
        <v/>
      </c>
      <c r="R269" s="180" t="str">
        <f t="shared" si="19"/>
        <v/>
      </c>
      <c r="S269"/>
    </row>
    <row r="270" spans="1:19" ht="16.149999999999999" thickBot="1" x14ac:dyDescent="0.5">
      <c r="A270" s="169" t="s">
        <v>112</v>
      </c>
      <c r="B270" s="169">
        <v>18</v>
      </c>
      <c r="C270" s="169">
        <v>2</v>
      </c>
      <c r="D270" s="186" t="s">
        <v>34</v>
      </c>
      <c r="E270" s="171">
        <v>44654</v>
      </c>
      <c r="F270" s="172">
        <f t="shared" si="15"/>
        <v>11.714285714285714</v>
      </c>
      <c r="G270" s="173">
        <f t="shared" si="16"/>
        <v>33</v>
      </c>
      <c r="H270" s="173">
        <f t="shared" si="17"/>
        <v>11</v>
      </c>
      <c r="I270" s="203" t="s">
        <v>154</v>
      </c>
      <c r="J270" s="169">
        <v>524694</v>
      </c>
      <c r="K270" s="169">
        <v>218783</v>
      </c>
      <c r="L270" s="175">
        <v>18.7</v>
      </c>
      <c r="M270" s="175"/>
      <c r="N270" s="177"/>
      <c r="O270" s="177"/>
      <c r="P270" s="178"/>
      <c r="Q270" s="179" t="str">
        <f t="shared" si="18"/>
        <v/>
      </c>
      <c r="R270" s="180" t="str">
        <f t="shared" si="19"/>
        <v/>
      </c>
      <c r="S270"/>
    </row>
    <row r="271" spans="1:19" ht="16.149999999999999" thickBot="1" x14ac:dyDescent="0.5">
      <c r="A271" s="169" t="s">
        <v>99</v>
      </c>
      <c r="B271" s="169">
        <v>19</v>
      </c>
      <c r="C271" s="169">
        <v>3</v>
      </c>
      <c r="D271" s="186" t="s">
        <v>34</v>
      </c>
      <c r="E271" s="171">
        <v>44654</v>
      </c>
      <c r="F271" s="172">
        <f t="shared" si="15"/>
        <v>11.714285714285714</v>
      </c>
      <c r="G271" s="173">
        <f t="shared" si="16"/>
        <v>33</v>
      </c>
      <c r="H271" s="173">
        <f t="shared" si="17"/>
        <v>11</v>
      </c>
      <c r="I271" s="192" t="s">
        <v>153</v>
      </c>
      <c r="J271" s="169">
        <v>524695</v>
      </c>
      <c r="K271" s="169">
        <v>218783</v>
      </c>
      <c r="L271" s="175">
        <v>18.7</v>
      </c>
      <c r="M271" s="175"/>
      <c r="N271" s="177"/>
      <c r="O271" s="177"/>
      <c r="P271" s="178"/>
      <c r="Q271" s="179" t="str">
        <f t="shared" si="18"/>
        <v/>
      </c>
      <c r="R271" s="180" t="str">
        <f t="shared" si="19"/>
        <v/>
      </c>
      <c r="S271"/>
    </row>
    <row r="272" spans="1:19" ht="16.149999999999999" thickBot="1" x14ac:dyDescent="0.5">
      <c r="A272" s="169" t="s">
        <v>100</v>
      </c>
      <c r="B272" s="169">
        <v>20</v>
      </c>
      <c r="C272" s="169">
        <v>4</v>
      </c>
      <c r="D272" s="186" t="s">
        <v>34</v>
      </c>
      <c r="E272" s="171">
        <v>44654</v>
      </c>
      <c r="F272" s="172">
        <f t="shared" si="15"/>
        <v>11.714285714285714</v>
      </c>
      <c r="G272" s="173">
        <f t="shared" si="16"/>
        <v>33</v>
      </c>
      <c r="H272" s="173">
        <f t="shared" si="17"/>
        <v>11</v>
      </c>
      <c r="I272" s="192" t="s">
        <v>153</v>
      </c>
      <c r="J272" s="169">
        <v>524696</v>
      </c>
      <c r="K272" s="169">
        <v>218783</v>
      </c>
      <c r="L272" s="175">
        <v>18.899999999999999</v>
      </c>
      <c r="M272" s="175"/>
      <c r="N272" s="177"/>
      <c r="O272" s="177"/>
      <c r="P272" s="178"/>
      <c r="Q272" s="179" t="str">
        <f t="shared" si="18"/>
        <v/>
      </c>
      <c r="R272" s="180" t="str">
        <f t="shared" si="19"/>
        <v/>
      </c>
      <c r="S272"/>
    </row>
    <row r="273" spans="1:19" ht="16.149999999999999" thickBot="1" x14ac:dyDescent="0.5">
      <c r="A273" s="169" t="s">
        <v>101</v>
      </c>
      <c r="B273" s="169">
        <v>22</v>
      </c>
      <c r="C273" s="169">
        <v>1</v>
      </c>
      <c r="D273" s="187" t="s">
        <v>35</v>
      </c>
      <c r="E273" s="171">
        <v>44654</v>
      </c>
      <c r="F273" s="172">
        <f t="shared" si="15"/>
        <v>11.714285714285714</v>
      </c>
      <c r="G273" s="173">
        <f t="shared" si="16"/>
        <v>33</v>
      </c>
      <c r="H273" s="173">
        <f t="shared" si="17"/>
        <v>11</v>
      </c>
      <c r="I273" s="192" t="s">
        <v>153</v>
      </c>
      <c r="J273" s="169">
        <v>524698</v>
      </c>
      <c r="K273" s="169">
        <v>218784</v>
      </c>
      <c r="L273" s="175">
        <v>19.7</v>
      </c>
      <c r="M273" s="175">
        <v>22.5</v>
      </c>
      <c r="N273" s="177">
        <v>15.7</v>
      </c>
      <c r="O273" s="177">
        <v>10</v>
      </c>
      <c r="P273" s="178"/>
      <c r="Q273" s="179">
        <f t="shared" si="18"/>
        <v>14.213197969543145</v>
      </c>
      <c r="R273" s="180">
        <f t="shared" si="19"/>
        <v>785</v>
      </c>
      <c r="S273"/>
    </row>
    <row r="274" spans="1:19" ht="16.149999999999999" thickBot="1" x14ac:dyDescent="0.5">
      <c r="A274" s="169" t="s">
        <v>113</v>
      </c>
      <c r="B274" s="169">
        <v>23</v>
      </c>
      <c r="C274" s="169">
        <v>2</v>
      </c>
      <c r="D274" s="187" t="s">
        <v>35</v>
      </c>
      <c r="E274" s="171">
        <v>44654</v>
      </c>
      <c r="F274" s="172">
        <f t="shared" si="15"/>
        <v>11.714285714285714</v>
      </c>
      <c r="G274" s="173">
        <f t="shared" si="16"/>
        <v>33</v>
      </c>
      <c r="H274" s="173">
        <f t="shared" si="17"/>
        <v>11</v>
      </c>
      <c r="I274" s="203" t="s">
        <v>154</v>
      </c>
      <c r="J274" s="169">
        <v>524699</v>
      </c>
      <c r="K274" s="169">
        <v>218784</v>
      </c>
      <c r="L274" s="175">
        <v>18.899999999999999</v>
      </c>
      <c r="M274" s="175">
        <v>20.9</v>
      </c>
      <c r="N274" s="177">
        <v>11.6</v>
      </c>
      <c r="O274" s="177">
        <v>7.1</v>
      </c>
      <c r="P274" s="178"/>
      <c r="Q274" s="179">
        <f t="shared" si="18"/>
        <v>10.582010582010582</v>
      </c>
      <c r="R274" s="180">
        <f t="shared" si="19"/>
        <v>292.37799999999999</v>
      </c>
      <c r="S274"/>
    </row>
    <row r="275" spans="1:19" ht="16.149999999999999" thickBot="1" x14ac:dyDescent="0.5">
      <c r="A275" s="169" t="s">
        <v>150</v>
      </c>
      <c r="B275" s="169">
        <v>24</v>
      </c>
      <c r="C275" s="169">
        <v>3</v>
      </c>
      <c r="D275" s="187" t="s">
        <v>35</v>
      </c>
      <c r="E275" s="171">
        <v>44654</v>
      </c>
      <c r="F275" s="172">
        <f t="shared" si="15"/>
        <v>11.714285714285714</v>
      </c>
      <c r="G275" s="173">
        <f t="shared" si="16"/>
        <v>33</v>
      </c>
      <c r="H275" s="173">
        <f t="shared" si="17"/>
        <v>11</v>
      </c>
      <c r="I275" s="195" t="s">
        <v>156</v>
      </c>
      <c r="J275" s="169">
        <v>524700</v>
      </c>
      <c r="K275" s="169">
        <v>218784</v>
      </c>
      <c r="L275" s="175">
        <v>20.5</v>
      </c>
      <c r="M275" s="175">
        <v>21.4</v>
      </c>
      <c r="N275" s="177">
        <v>10.9</v>
      </c>
      <c r="O275" s="177">
        <v>6.7</v>
      </c>
      <c r="P275" s="178"/>
      <c r="Q275" s="179">
        <f t="shared" si="18"/>
        <v>4.3902439024390283</v>
      </c>
      <c r="R275" s="180">
        <f t="shared" si="19"/>
        <v>244.65050000000002</v>
      </c>
      <c r="S275"/>
    </row>
    <row r="276" spans="1:19" ht="16.149999999999999" thickBot="1" x14ac:dyDescent="0.5">
      <c r="A276" s="169" t="s">
        <v>102</v>
      </c>
      <c r="B276" s="169">
        <v>25</v>
      </c>
      <c r="C276" s="169">
        <v>4</v>
      </c>
      <c r="D276" s="187" t="s">
        <v>35</v>
      </c>
      <c r="E276" s="171">
        <v>44654</v>
      </c>
      <c r="F276" s="172">
        <f t="shared" si="15"/>
        <v>11.714285714285714</v>
      </c>
      <c r="G276" s="173">
        <f t="shared" si="16"/>
        <v>33</v>
      </c>
      <c r="H276" s="173">
        <f t="shared" si="17"/>
        <v>11</v>
      </c>
      <c r="I276" s="200" t="s">
        <v>153</v>
      </c>
      <c r="J276" s="169">
        <v>524701</v>
      </c>
      <c r="K276" s="169">
        <v>218784</v>
      </c>
      <c r="L276" s="175">
        <v>21.7</v>
      </c>
      <c r="M276" s="175">
        <v>22.8</v>
      </c>
      <c r="N276" s="177">
        <v>4.8</v>
      </c>
      <c r="O276" s="177">
        <v>4.8</v>
      </c>
      <c r="P276" s="178"/>
      <c r="Q276" s="179">
        <f t="shared" si="18"/>
        <v>5.069124423963145</v>
      </c>
      <c r="R276" s="180">
        <f t="shared" si="19"/>
        <v>55.295999999999999</v>
      </c>
      <c r="S276"/>
    </row>
    <row r="277" spans="1:19" ht="16.149999999999999" thickBot="1" x14ac:dyDescent="0.5">
      <c r="A277" s="169" t="s">
        <v>103</v>
      </c>
      <c r="B277" s="169">
        <v>26</v>
      </c>
      <c r="C277" s="169">
        <v>0</v>
      </c>
      <c r="D277" s="188" t="s">
        <v>36</v>
      </c>
      <c r="E277" s="171">
        <v>44654</v>
      </c>
      <c r="F277" s="172">
        <f t="shared" si="15"/>
        <v>11.714285714285714</v>
      </c>
      <c r="G277" s="173">
        <f t="shared" si="16"/>
        <v>33</v>
      </c>
      <c r="H277" s="173">
        <f t="shared" si="17"/>
        <v>11</v>
      </c>
      <c r="I277" s="200" t="s">
        <v>153</v>
      </c>
      <c r="J277" s="169">
        <v>524702</v>
      </c>
      <c r="K277" s="169">
        <v>218785</v>
      </c>
      <c r="L277" s="175">
        <v>19.7</v>
      </c>
      <c r="M277" s="175">
        <v>21.6</v>
      </c>
      <c r="N277" s="175">
        <v>9</v>
      </c>
      <c r="O277" s="177">
        <v>8</v>
      </c>
      <c r="P277" s="178"/>
      <c r="Q277" s="179">
        <f t="shared" si="18"/>
        <v>9.6446700507614391</v>
      </c>
      <c r="R277" s="180">
        <f t="shared" si="19"/>
        <v>288</v>
      </c>
      <c r="S277"/>
    </row>
    <row r="278" spans="1:19" ht="16.149999999999999" thickBot="1" x14ac:dyDescent="0.5">
      <c r="A278" s="169" t="s">
        <v>114</v>
      </c>
      <c r="B278" s="169">
        <v>27</v>
      </c>
      <c r="C278" s="169">
        <v>1</v>
      </c>
      <c r="D278" s="188" t="s">
        <v>36</v>
      </c>
      <c r="E278" s="171">
        <v>44654</v>
      </c>
      <c r="F278" s="172">
        <f t="shared" si="15"/>
        <v>11.714285714285714</v>
      </c>
      <c r="G278" s="173">
        <f t="shared" si="16"/>
        <v>33</v>
      </c>
      <c r="H278" s="173">
        <f t="shared" si="17"/>
        <v>11</v>
      </c>
      <c r="I278" s="197" t="s">
        <v>154</v>
      </c>
      <c r="J278" s="169">
        <v>524703</v>
      </c>
      <c r="K278" s="169">
        <v>218785</v>
      </c>
      <c r="L278" s="175">
        <v>19.399999999999999</v>
      </c>
      <c r="M278" s="175">
        <v>21.8</v>
      </c>
      <c r="N278" s="175">
        <v>16.2</v>
      </c>
      <c r="O278" s="177">
        <v>9.8000000000000007</v>
      </c>
      <c r="P278" s="178"/>
      <c r="Q278" s="179">
        <f t="shared" si="18"/>
        <v>12.37113402061858</v>
      </c>
      <c r="R278" s="180">
        <f t="shared" si="19"/>
        <v>777.92399999999998</v>
      </c>
      <c r="S278"/>
    </row>
    <row r="279" spans="1:19" ht="16.149999999999999" thickBot="1" x14ac:dyDescent="0.5">
      <c r="A279" s="169" t="s">
        <v>151</v>
      </c>
      <c r="B279" s="169">
        <v>28</v>
      </c>
      <c r="C279" s="169">
        <v>2</v>
      </c>
      <c r="D279" s="188" t="s">
        <v>36</v>
      </c>
      <c r="E279" s="171">
        <v>44654</v>
      </c>
      <c r="F279" s="172">
        <f t="shared" si="15"/>
        <v>11.714285714285714</v>
      </c>
      <c r="G279" s="173">
        <f t="shared" si="16"/>
        <v>33</v>
      </c>
      <c r="H279" s="173">
        <f t="shared" si="17"/>
        <v>11</v>
      </c>
      <c r="I279" s="205" t="s">
        <v>156</v>
      </c>
      <c r="J279" s="169">
        <v>524704</v>
      </c>
      <c r="K279" s="169">
        <v>218785</v>
      </c>
      <c r="L279" s="175">
        <v>22.9</v>
      </c>
      <c r="M279" s="175">
        <v>24.2</v>
      </c>
      <c r="N279" s="175">
        <v>4.7</v>
      </c>
      <c r="O279" s="177">
        <v>4.2</v>
      </c>
      <c r="P279" s="178"/>
      <c r="Q279" s="179">
        <f t="shared" si="18"/>
        <v>5.6768558951965087</v>
      </c>
      <c r="R279" s="180">
        <f t="shared" si="19"/>
        <v>41.454000000000008</v>
      </c>
      <c r="S279"/>
    </row>
    <row r="280" spans="1:19" ht="16.149999999999999" thickBot="1" x14ac:dyDescent="0.5">
      <c r="A280" s="169" t="s">
        <v>104</v>
      </c>
      <c r="B280" s="169">
        <v>29</v>
      </c>
      <c r="C280" s="169">
        <v>3</v>
      </c>
      <c r="D280" s="188" t="s">
        <v>36</v>
      </c>
      <c r="E280" s="171">
        <v>44654</v>
      </c>
      <c r="F280" s="172">
        <f t="shared" si="15"/>
        <v>11.714285714285714</v>
      </c>
      <c r="G280" s="173">
        <f t="shared" si="16"/>
        <v>33</v>
      </c>
      <c r="H280" s="173">
        <f t="shared" si="17"/>
        <v>11</v>
      </c>
      <c r="I280" s="200" t="s">
        <v>153</v>
      </c>
      <c r="J280" s="169">
        <v>524705</v>
      </c>
      <c r="K280" s="169">
        <v>218785</v>
      </c>
      <c r="L280" s="175">
        <v>17.600000000000001</v>
      </c>
      <c r="M280" s="175">
        <v>19.600000000000001</v>
      </c>
      <c r="N280" s="175">
        <v>11.8</v>
      </c>
      <c r="O280" s="177">
        <v>10</v>
      </c>
      <c r="P280" s="178"/>
      <c r="Q280" s="179">
        <f t="shared" si="18"/>
        <v>11.363636363636353</v>
      </c>
      <c r="R280" s="180">
        <f t="shared" si="19"/>
        <v>590</v>
      </c>
      <c r="S280"/>
    </row>
    <row r="281" spans="1:19" ht="16.149999999999999" thickBot="1" x14ac:dyDescent="0.5">
      <c r="A281" s="169" t="s">
        <v>152</v>
      </c>
      <c r="B281" s="169">
        <v>30</v>
      </c>
      <c r="C281" s="169">
        <v>4</v>
      </c>
      <c r="D281" s="188" t="s">
        <v>36</v>
      </c>
      <c r="E281" s="171">
        <v>44654</v>
      </c>
      <c r="F281" s="172">
        <f t="shared" si="15"/>
        <v>11.714285714285714</v>
      </c>
      <c r="G281" s="173">
        <f t="shared" si="16"/>
        <v>33</v>
      </c>
      <c r="H281" s="173">
        <f t="shared" si="17"/>
        <v>11</v>
      </c>
      <c r="I281" s="205" t="s">
        <v>156</v>
      </c>
      <c r="J281" s="169">
        <v>524706</v>
      </c>
      <c r="K281" s="169">
        <v>218785</v>
      </c>
      <c r="L281" s="175">
        <v>23.6</v>
      </c>
      <c r="M281" s="175">
        <v>23.8</v>
      </c>
      <c r="N281" s="175">
        <v>4</v>
      </c>
      <c r="O281" s="177">
        <v>3.9</v>
      </c>
      <c r="P281" s="178"/>
      <c r="Q281" s="179">
        <f t="shared" si="18"/>
        <v>0.84745762711864181</v>
      </c>
      <c r="R281" s="180">
        <f t="shared" si="19"/>
        <v>30.419999999999998</v>
      </c>
      <c r="S281"/>
    </row>
    <row r="282" spans="1:19" ht="16.149999999999999" thickBot="1" x14ac:dyDescent="0.5">
      <c r="A282" s="169" t="s">
        <v>142</v>
      </c>
      <c r="B282" s="169">
        <v>1</v>
      </c>
      <c r="C282" s="169">
        <v>0</v>
      </c>
      <c r="D282" s="170" t="s">
        <v>31</v>
      </c>
      <c r="E282" s="171">
        <v>44656</v>
      </c>
      <c r="F282" s="172">
        <f t="shared" si="15"/>
        <v>12</v>
      </c>
      <c r="G282" s="173">
        <f t="shared" si="16"/>
        <v>35</v>
      </c>
      <c r="H282" s="173">
        <f t="shared" si="17"/>
        <v>13</v>
      </c>
      <c r="I282" s="211" t="s">
        <v>156</v>
      </c>
      <c r="J282" s="169">
        <v>524677</v>
      </c>
      <c r="K282" s="169">
        <v>218780</v>
      </c>
      <c r="L282" s="175">
        <v>21.5</v>
      </c>
      <c r="M282" s="175">
        <v>23.1</v>
      </c>
      <c r="N282" s="177">
        <v>11.4</v>
      </c>
      <c r="O282" s="177">
        <v>9.5</v>
      </c>
      <c r="P282" s="178"/>
      <c r="Q282" s="179">
        <f t="shared" si="18"/>
        <v>7.441860465116279</v>
      </c>
      <c r="R282" s="180">
        <f t="shared" si="19"/>
        <v>514.42499999999995</v>
      </c>
      <c r="S282"/>
    </row>
    <row r="283" spans="1:19" ht="15.75" x14ac:dyDescent="0.45">
      <c r="A283" s="169" t="s">
        <v>96</v>
      </c>
      <c r="B283" s="169">
        <v>3</v>
      </c>
      <c r="C283" s="169">
        <v>2</v>
      </c>
      <c r="D283" s="170" t="s">
        <v>31</v>
      </c>
      <c r="E283" s="171">
        <v>44656</v>
      </c>
      <c r="F283" s="172">
        <f t="shared" si="15"/>
        <v>12</v>
      </c>
      <c r="G283" s="173">
        <f t="shared" si="16"/>
        <v>35</v>
      </c>
      <c r="H283" s="173">
        <f t="shared" si="17"/>
        <v>13</v>
      </c>
      <c r="I283" s="204" t="s">
        <v>153</v>
      </c>
      <c r="J283" s="169">
        <v>524679</v>
      </c>
      <c r="K283" s="169">
        <v>218780</v>
      </c>
      <c r="L283" s="175">
        <v>22</v>
      </c>
      <c r="M283" s="175">
        <v>23.1</v>
      </c>
      <c r="N283" s="177">
        <v>12.2</v>
      </c>
      <c r="O283" s="177">
        <v>8.9</v>
      </c>
      <c r="P283" s="178"/>
      <c r="Q283" s="179">
        <f t="shared" si="18"/>
        <v>5.0000000000000044</v>
      </c>
      <c r="R283" s="180">
        <f t="shared" si="19"/>
        <v>483.18100000000004</v>
      </c>
      <c r="S283"/>
    </row>
    <row r="284" spans="1:19" ht="15.75" x14ac:dyDescent="0.45">
      <c r="A284" s="169" t="s">
        <v>143</v>
      </c>
      <c r="B284" s="169">
        <v>4</v>
      </c>
      <c r="C284" s="169">
        <v>3</v>
      </c>
      <c r="D284" s="170" t="s">
        <v>31</v>
      </c>
      <c r="E284" s="171">
        <v>44656</v>
      </c>
      <c r="F284" s="172">
        <f t="shared" si="15"/>
        <v>12</v>
      </c>
      <c r="G284" s="173">
        <f t="shared" si="16"/>
        <v>35</v>
      </c>
      <c r="H284" s="173">
        <f t="shared" si="17"/>
        <v>13</v>
      </c>
      <c r="I284" s="190" t="s">
        <v>154</v>
      </c>
      <c r="J284" s="169">
        <v>524680</v>
      </c>
      <c r="K284" s="169">
        <v>218780</v>
      </c>
      <c r="L284" s="175">
        <v>19.899999999999999</v>
      </c>
      <c r="M284" s="175">
        <v>23.3</v>
      </c>
      <c r="N284" s="177">
        <v>9.3000000000000007</v>
      </c>
      <c r="O284" s="177">
        <v>6.9</v>
      </c>
      <c r="P284" s="178"/>
      <c r="Q284" s="179">
        <f t="shared" si="18"/>
        <v>17.085427135678401</v>
      </c>
      <c r="R284" s="180">
        <f t="shared" si="19"/>
        <v>221.38650000000001</v>
      </c>
      <c r="S284"/>
    </row>
    <row r="285" spans="1:19" ht="15.75" x14ac:dyDescent="0.45">
      <c r="A285" s="169" t="s">
        <v>144</v>
      </c>
      <c r="B285" s="169">
        <v>5</v>
      </c>
      <c r="C285" s="169">
        <v>4</v>
      </c>
      <c r="D285" s="170" t="s">
        <v>31</v>
      </c>
      <c r="E285" s="171">
        <v>44656</v>
      </c>
      <c r="F285" s="172">
        <f t="shared" si="15"/>
        <v>12</v>
      </c>
      <c r="G285" s="173">
        <f t="shared" si="16"/>
        <v>35</v>
      </c>
      <c r="H285" s="173">
        <f t="shared" si="17"/>
        <v>13</v>
      </c>
      <c r="I285" s="191"/>
      <c r="J285" s="169">
        <v>524681</v>
      </c>
      <c r="K285" s="169">
        <v>218780</v>
      </c>
      <c r="L285" s="175">
        <v>22.6</v>
      </c>
      <c r="M285" s="175"/>
      <c r="N285" s="177"/>
      <c r="O285" s="177"/>
      <c r="P285" s="178"/>
      <c r="Q285" s="179" t="str">
        <f t="shared" si="18"/>
        <v/>
      </c>
      <c r="R285" s="180" t="str">
        <f t="shared" si="19"/>
        <v/>
      </c>
      <c r="S285"/>
    </row>
    <row r="286" spans="1:19" ht="15.75" x14ac:dyDescent="0.45">
      <c r="A286" s="169" t="s">
        <v>145</v>
      </c>
      <c r="B286" s="169">
        <v>6</v>
      </c>
      <c r="C286" s="169">
        <v>0</v>
      </c>
      <c r="D286" s="183" t="s">
        <v>32</v>
      </c>
      <c r="E286" s="171">
        <v>44656</v>
      </c>
      <c r="F286" s="172">
        <f t="shared" si="15"/>
        <v>12</v>
      </c>
      <c r="G286" s="173">
        <f t="shared" si="16"/>
        <v>35</v>
      </c>
      <c r="H286" s="173">
        <f t="shared" si="17"/>
        <v>13</v>
      </c>
      <c r="I286" s="199"/>
      <c r="J286" s="169">
        <v>524682</v>
      </c>
      <c r="K286" s="169">
        <v>218781</v>
      </c>
      <c r="L286" s="175">
        <v>21.4</v>
      </c>
      <c r="M286" s="175"/>
      <c r="N286" s="177"/>
      <c r="O286" s="177"/>
      <c r="P286" s="178"/>
      <c r="Q286" s="179" t="str">
        <f t="shared" si="18"/>
        <v/>
      </c>
      <c r="R286" s="180" t="str">
        <f t="shared" si="19"/>
        <v/>
      </c>
      <c r="S286"/>
    </row>
    <row r="287" spans="1:19" ht="15.75" x14ac:dyDescent="0.45">
      <c r="A287" s="169" t="s">
        <v>97</v>
      </c>
      <c r="B287" s="169">
        <v>7</v>
      </c>
      <c r="C287" s="169">
        <v>1</v>
      </c>
      <c r="D287" s="183" t="s">
        <v>32</v>
      </c>
      <c r="E287" s="171">
        <v>44656</v>
      </c>
      <c r="F287" s="172">
        <f t="shared" si="15"/>
        <v>12</v>
      </c>
      <c r="G287" s="173">
        <f t="shared" si="16"/>
        <v>35</v>
      </c>
      <c r="H287" s="173">
        <f t="shared" si="17"/>
        <v>13</v>
      </c>
      <c r="I287" s="199" t="s">
        <v>153</v>
      </c>
      <c r="J287" s="169">
        <v>524683</v>
      </c>
      <c r="K287" s="169">
        <v>218781</v>
      </c>
      <c r="L287" s="175">
        <v>20.9</v>
      </c>
      <c r="M287" s="175">
        <v>24.9</v>
      </c>
      <c r="N287" s="177">
        <v>15.3</v>
      </c>
      <c r="O287" s="177">
        <v>11.5</v>
      </c>
      <c r="P287" s="178"/>
      <c r="Q287" s="179">
        <f t="shared" si="18"/>
        <v>19.138755980861255</v>
      </c>
      <c r="R287" s="180">
        <f t="shared" si="19"/>
        <v>1011.7125000000001</v>
      </c>
      <c r="S287"/>
    </row>
    <row r="288" spans="1:19" ht="15.75" x14ac:dyDescent="0.45">
      <c r="A288" s="169" t="s">
        <v>98</v>
      </c>
      <c r="B288" s="169">
        <v>8</v>
      </c>
      <c r="C288" s="169">
        <v>2</v>
      </c>
      <c r="D288" s="183" t="s">
        <v>32</v>
      </c>
      <c r="E288" s="171">
        <v>44656</v>
      </c>
      <c r="F288" s="172">
        <f t="shared" si="15"/>
        <v>12</v>
      </c>
      <c r="G288" s="173">
        <f t="shared" si="16"/>
        <v>35</v>
      </c>
      <c r="H288" s="173">
        <f t="shared" si="17"/>
        <v>13</v>
      </c>
      <c r="I288" s="199" t="s">
        <v>153</v>
      </c>
      <c r="J288" s="169">
        <v>524684</v>
      </c>
      <c r="K288" s="169">
        <v>218781</v>
      </c>
      <c r="L288" s="175">
        <v>22.7</v>
      </c>
      <c r="M288" s="175"/>
      <c r="N288" s="177"/>
      <c r="O288" s="177"/>
      <c r="P288" s="178"/>
      <c r="Q288" s="179" t="str">
        <f t="shared" si="18"/>
        <v/>
      </c>
      <c r="R288" s="180" t="str">
        <f t="shared" si="19"/>
        <v/>
      </c>
      <c r="S288"/>
    </row>
    <row r="289" spans="1:19" ht="15.75" x14ac:dyDescent="0.45">
      <c r="A289" s="169" t="s">
        <v>146</v>
      </c>
      <c r="B289" s="169">
        <v>9</v>
      </c>
      <c r="C289" s="169">
        <v>3</v>
      </c>
      <c r="D289" s="183" t="s">
        <v>32</v>
      </c>
      <c r="E289" s="171">
        <v>44656</v>
      </c>
      <c r="F289" s="172">
        <f t="shared" si="15"/>
        <v>12</v>
      </c>
      <c r="G289" s="173">
        <f t="shared" si="16"/>
        <v>35</v>
      </c>
      <c r="H289" s="173">
        <f t="shared" si="17"/>
        <v>13</v>
      </c>
      <c r="I289" s="201"/>
      <c r="J289" s="169">
        <v>524685</v>
      </c>
      <c r="K289" s="169">
        <v>218781</v>
      </c>
      <c r="L289" s="175">
        <v>21.3</v>
      </c>
      <c r="M289" s="175"/>
      <c r="N289" s="177"/>
      <c r="O289" s="177"/>
      <c r="P289" s="178"/>
      <c r="Q289" s="179" t="str">
        <f t="shared" si="18"/>
        <v/>
      </c>
      <c r="R289" s="180" t="str">
        <f t="shared" si="19"/>
        <v/>
      </c>
      <c r="S289"/>
    </row>
    <row r="290" spans="1:19" ht="15.75" x14ac:dyDescent="0.45">
      <c r="A290" s="169" t="s">
        <v>147</v>
      </c>
      <c r="B290" s="169">
        <v>10</v>
      </c>
      <c r="C290" s="169">
        <v>4</v>
      </c>
      <c r="D290" s="183" t="s">
        <v>32</v>
      </c>
      <c r="E290" s="171">
        <v>44656</v>
      </c>
      <c r="F290" s="172">
        <f t="shared" si="15"/>
        <v>12</v>
      </c>
      <c r="G290" s="173">
        <f t="shared" si="16"/>
        <v>35</v>
      </c>
      <c r="H290" s="173">
        <f t="shared" si="17"/>
        <v>13</v>
      </c>
      <c r="I290" s="191"/>
      <c r="J290" s="169">
        <v>524686</v>
      </c>
      <c r="K290" s="169">
        <v>218781</v>
      </c>
      <c r="L290" s="175">
        <v>21.9</v>
      </c>
      <c r="M290" s="175"/>
      <c r="N290" s="177"/>
      <c r="O290" s="177"/>
      <c r="P290" s="178"/>
      <c r="Q290" s="179" t="str">
        <f t="shared" si="18"/>
        <v/>
      </c>
      <c r="R290" s="180" t="str">
        <f t="shared" si="19"/>
        <v/>
      </c>
      <c r="S290"/>
    </row>
    <row r="291" spans="1:19" ht="15.75" x14ac:dyDescent="0.45">
      <c r="A291" s="169" t="s">
        <v>111</v>
      </c>
      <c r="B291" s="169">
        <v>12</v>
      </c>
      <c r="C291" s="169">
        <v>1</v>
      </c>
      <c r="D291" s="184" t="s">
        <v>33</v>
      </c>
      <c r="E291" s="171">
        <v>44656</v>
      </c>
      <c r="F291" s="172">
        <f t="shared" si="15"/>
        <v>12</v>
      </c>
      <c r="G291" s="173">
        <f t="shared" si="16"/>
        <v>35</v>
      </c>
      <c r="H291" s="173">
        <f t="shared" si="17"/>
        <v>13</v>
      </c>
      <c r="I291" s="202" t="s">
        <v>154</v>
      </c>
      <c r="J291" s="169">
        <v>524688</v>
      </c>
      <c r="K291" s="169">
        <v>218782</v>
      </c>
      <c r="L291" s="175">
        <v>22.8</v>
      </c>
      <c r="M291" s="175">
        <v>24</v>
      </c>
      <c r="N291" s="177">
        <v>13.6</v>
      </c>
      <c r="O291" s="177">
        <v>7.8</v>
      </c>
      <c r="P291" s="178"/>
      <c r="Q291" s="179">
        <f t="shared" si="18"/>
        <v>5.2631578947368363</v>
      </c>
      <c r="R291" s="180">
        <f t="shared" si="19"/>
        <v>413.71199999999999</v>
      </c>
      <c r="S291"/>
    </row>
    <row r="292" spans="1:19" ht="15.75" x14ac:dyDescent="0.45">
      <c r="A292" s="169" t="s">
        <v>148</v>
      </c>
      <c r="B292" s="169">
        <v>15</v>
      </c>
      <c r="C292" s="169">
        <v>4</v>
      </c>
      <c r="D292" s="184" t="s">
        <v>33</v>
      </c>
      <c r="E292" s="171">
        <v>44656</v>
      </c>
      <c r="F292" s="172">
        <f t="shared" ref="F292:F355" si="20">(E292-44572)/7</f>
        <v>12</v>
      </c>
      <c r="G292" s="173">
        <f t="shared" ref="G292:G355" si="21">E292-44621</f>
        <v>35</v>
      </c>
      <c r="H292" s="173">
        <f t="shared" ref="H292:H355" si="22">E292-44643</f>
        <v>13</v>
      </c>
      <c r="I292" s="190"/>
      <c r="J292" s="169">
        <v>524691</v>
      </c>
      <c r="K292" s="169">
        <v>218782</v>
      </c>
      <c r="L292" s="175">
        <v>23.5</v>
      </c>
      <c r="M292" s="175"/>
      <c r="N292" s="177"/>
      <c r="O292" s="177"/>
      <c r="P292" s="178"/>
      <c r="Q292" s="179" t="str">
        <f t="shared" ref="Q292:Q355" si="23">IF(M292="","",((M292/L292)-1)*100)</f>
        <v/>
      </c>
      <c r="R292" s="180" t="str">
        <f t="shared" ref="R292:R355" si="24">IF(N292="","",N292*O292*O292/2)</f>
        <v/>
      </c>
      <c r="S292"/>
    </row>
    <row r="293" spans="1:19" ht="15.75" x14ac:dyDescent="0.45">
      <c r="A293" s="169" t="s">
        <v>149</v>
      </c>
      <c r="B293" s="169">
        <v>16</v>
      </c>
      <c r="C293" s="169">
        <v>0</v>
      </c>
      <c r="D293" s="186" t="s">
        <v>34</v>
      </c>
      <c r="E293" s="171">
        <v>44656</v>
      </c>
      <c r="F293" s="172">
        <f t="shared" si="20"/>
        <v>12</v>
      </c>
      <c r="G293" s="173">
        <f t="shared" si="21"/>
        <v>35</v>
      </c>
      <c r="H293" s="173">
        <f t="shared" si="22"/>
        <v>13</v>
      </c>
      <c r="I293" s="191" t="s">
        <v>156</v>
      </c>
      <c r="J293" s="169">
        <v>524692</v>
      </c>
      <c r="K293" s="169">
        <v>218783</v>
      </c>
      <c r="L293" s="175">
        <v>16.600000000000001</v>
      </c>
      <c r="M293" s="175"/>
      <c r="N293" s="177"/>
      <c r="O293" s="177"/>
      <c r="P293" s="178"/>
      <c r="Q293" s="179" t="str">
        <f t="shared" si="23"/>
        <v/>
      </c>
      <c r="R293" s="180" t="str">
        <f t="shared" si="24"/>
        <v/>
      </c>
      <c r="S293"/>
    </row>
    <row r="294" spans="1:19" ht="15.75" x14ac:dyDescent="0.45">
      <c r="A294" s="169" t="s">
        <v>112</v>
      </c>
      <c r="B294" s="169">
        <v>18</v>
      </c>
      <c r="C294" s="169">
        <v>2</v>
      </c>
      <c r="D294" s="186" t="s">
        <v>34</v>
      </c>
      <c r="E294" s="171">
        <v>44656</v>
      </c>
      <c r="F294" s="172">
        <f t="shared" si="20"/>
        <v>12</v>
      </c>
      <c r="G294" s="173">
        <f t="shared" si="21"/>
        <v>35</v>
      </c>
      <c r="H294" s="173">
        <f t="shared" si="22"/>
        <v>13</v>
      </c>
      <c r="I294" s="190" t="s">
        <v>154</v>
      </c>
      <c r="J294" s="169">
        <v>524694</v>
      </c>
      <c r="K294" s="169">
        <v>218783</v>
      </c>
      <c r="L294" s="175">
        <v>18.7</v>
      </c>
      <c r="M294" s="175"/>
      <c r="N294" s="177"/>
      <c r="O294" s="177"/>
      <c r="P294" s="178"/>
      <c r="Q294" s="179" t="str">
        <f t="shared" si="23"/>
        <v/>
      </c>
      <c r="R294" s="180" t="str">
        <f t="shared" si="24"/>
        <v/>
      </c>
      <c r="S294"/>
    </row>
    <row r="295" spans="1:19" ht="15.75" x14ac:dyDescent="0.45">
      <c r="A295" s="169" t="s">
        <v>99</v>
      </c>
      <c r="B295" s="169">
        <v>19</v>
      </c>
      <c r="C295" s="169">
        <v>3</v>
      </c>
      <c r="D295" s="186" t="s">
        <v>34</v>
      </c>
      <c r="E295" s="171">
        <v>44656</v>
      </c>
      <c r="F295" s="172">
        <f t="shared" si="20"/>
        <v>12</v>
      </c>
      <c r="G295" s="173">
        <f t="shared" si="21"/>
        <v>35</v>
      </c>
      <c r="H295" s="173">
        <f t="shared" si="22"/>
        <v>13</v>
      </c>
      <c r="I295" s="199" t="s">
        <v>153</v>
      </c>
      <c r="J295" s="169">
        <v>524695</v>
      </c>
      <c r="K295" s="169">
        <v>218783</v>
      </c>
      <c r="L295" s="175">
        <v>18.7</v>
      </c>
      <c r="M295" s="175"/>
      <c r="N295" s="177"/>
      <c r="O295" s="177"/>
      <c r="P295" s="178"/>
      <c r="Q295" s="179" t="str">
        <f t="shared" si="23"/>
        <v/>
      </c>
      <c r="R295" s="180" t="str">
        <f t="shared" si="24"/>
        <v/>
      </c>
      <c r="S295"/>
    </row>
    <row r="296" spans="1:19" ht="15.75" x14ac:dyDescent="0.45">
      <c r="A296" s="169" t="s">
        <v>100</v>
      </c>
      <c r="B296" s="169">
        <v>20</v>
      </c>
      <c r="C296" s="169">
        <v>4</v>
      </c>
      <c r="D296" s="186" t="s">
        <v>34</v>
      </c>
      <c r="E296" s="171">
        <v>44656</v>
      </c>
      <c r="F296" s="172">
        <f t="shared" si="20"/>
        <v>12</v>
      </c>
      <c r="G296" s="173">
        <f t="shared" si="21"/>
        <v>35</v>
      </c>
      <c r="H296" s="173">
        <f t="shared" si="22"/>
        <v>13</v>
      </c>
      <c r="I296" s="199" t="s">
        <v>153</v>
      </c>
      <c r="J296" s="169">
        <v>524696</v>
      </c>
      <c r="K296" s="169">
        <v>218783</v>
      </c>
      <c r="L296" s="175">
        <v>18.899999999999999</v>
      </c>
      <c r="M296" s="175"/>
      <c r="N296" s="177"/>
      <c r="O296" s="177"/>
      <c r="P296" s="178"/>
      <c r="Q296" s="179" t="str">
        <f t="shared" si="23"/>
        <v/>
      </c>
      <c r="R296" s="180" t="str">
        <f t="shared" si="24"/>
        <v/>
      </c>
      <c r="S296"/>
    </row>
    <row r="297" spans="1:19" ht="15.75" x14ac:dyDescent="0.45">
      <c r="A297" s="169" t="s">
        <v>101</v>
      </c>
      <c r="B297" s="169">
        <v>22</v>
      </c>
      <c r="C297" s="169">
        <v>1</v>
      </c>
      <c r="D297" s="187" t="s">
        <v>35</v>
      </c>
      <c r="E297" s="171">
        <v>44656</v>
      </c>
      <c r="F297" s="172">
        <f t="shared" si="20"/>
        <v>12</v>
      </c>
      <c r="G297" s="173">
        <f t="shared" si="21"/>
        <v>35</v>
      </c>
      <c r="H297" s="173">
        <f t="shared" si="22"/>
        <v>13</v>
      </c>
      <c r="I297" s="199" t="s">
        <v>153</v>
      </c>
      <c r="J297" s="169">
        <v>524698</v>
      </c>
      <c r="K297" s="169">
        <v>218784</v>
      </c>
      <c r="L297" s="175">
        <v>19.7</v>
      </c>
      <c r="M297" s="175">
        <v>23</v>
      </c>
      <c r="N297" s="177">
        <v>17.5</v>
      </c>
      <c r="O297" s="177">
        <v>11.9</v>
      </c>
      <c r="P297" s="178"/>
      <c r="Q297" s="179">
        <f t="shared" si="23"/>
        <v>16.751269035532989</v>
      </c>
      <c r="R297" s="180">
        <f t="shared" si="24"/>
        <v>1239.0875000000001</v>
      </c>
      <c r="S297"/>
    </row>
    <row r="298" spans="1:19" ht="15.75" x14ac:dyDescent="0.45">
      <c r="A298" s="169" t="s">
        <v>113</v>
      </c>
      <c r="B298" s="169">
        <v>23</v>
      </c>
      <c r="C298" s="169">
        <v>2</v>
      </c>
      <c r="D298" s="187" t="s">
        <v>35</v>
      </c>
      <c r="E298" s="171">
        <v>44656</v>
      </c>
      <c r="F298" s="172">
        <f t="shared" si="20"/>
        <v>12</v>
      </c>
      <c r="G298" s="173">
        <f t="shared" si="21"/>
        <v>35</v>
      </c>
      <c r="H298" s="173">
        <f t="shared" si="22"/>
        <v>13</v>
      </c>
      <c r="I298" s="190" t="s">
        <v>154</v>
      </c>
      <c r="J298" s="169">
        <v>524699</v>
      </c>
      <c r="K298" s="169">
        <v>218784</v>
      </c>
      <c r="L298" s="175">
        <v>18.899999999999999</v>
      </c>
      <c r="M298" s="175">
        <v>20.9</v>
      </c>
      <c r="N298" s="177">
        <v>13.5</v>
      </c>
      <c r="O298" s="177">
        <v>7.5</v>
      </c>
      <c r="P298" s="178"/>
      <c r="Q298" s="179">
        <f t="shared" si="23"/>
        <v>10.582010582010582</v>
      </c>
      <c r="R298" s="180">
        <f t="shared" si="24"/>
        <v>379.6875</v>
      </c>
      <c r="S298"/>
    </row>
    <row r="299" spans="1:19" ht="15.75" x14ac:dyDescent="0.45">
      <c r="A299" s="169" t="s">
        <v>150</v>
      </c>
      <c r="B299" s="169">
        <v>24</v>
      </c>
      <c r="C299" s="169">
        <v>3</v>
      </c>
      <c r="D299" s="187" t="s">
        <v>35</v>
      </c>
      <c r="E299" s="171">
        <v>44656</v>
      </c>
      <c r="F299" s="172">
        <f t="shared" si="20"/>
        <v>12</v>
      </c>
      <c r="G299" s="173">
        <f t="shared" si="21"/>
        <v>35</v>
      </c>
      <c r="H299" s="173">
        <f t="shared" si="22"/>
        <v>13</v>
      </c>
      <c r="I299" s="191" t="s">
        <v>156</v>
      </c>
      <c r="J299" s="169">
        <v>524700</v>
      </c>
      <c r="K299" s="169">
        <v>218784</v>
      </c>
      <c r="L299" s="175">
        <v>20.5</v>
      </c>
      <c r="M299" s="175">
        <v>22.6</v>
      </c>
      <c r="N299" s="177">
        <v>10.199999999999999</v>
      </c>
      <c r="O299" s="177">
        <v>6.3</v>
      </c>
      <c r="P299" s="178"/>
      <c r="Q299" s="179">
        <f t="shared" si="23"/>
        <v>10.243902439024399</v>
      </c>
      <c r="R299" s="180">
        <f t="shared" si="24"/>
        <v>202.41899999999995</v>
      </c>
      <c r="S299"/>
    </row>
    <row r="300" spans="1:19" ht="16.149999999999999" thickBot="1" x14ac:dyDescent="0.5">
      <c r="A300" s="169" t="s">
        <v>102</v>
      </c>
      <c r="B300" s="169">
        <v>25</v>
      </c>
      <c r="C300" s="169">
        <v>4</v>
      </c>
      <c r="D300" s="187" t="s">
        <v>35</v>
      </c>
      <c r="E300" s="171">
        <v>44656</v>
      </c>
      <c r="F300" s="172">
        <f t="shared" si="20"/>
        <v>12</v>
      </c>
      <c r="G300" s="173">
        <f t="shared" si="21"/>
        <v>35</v>
      </c>
      <c r="H300" s="173">
        <f t="shared" si="22"/>
        <v>13</v>
      </c>
      <c r="I300" s="192" t="s">
        <v>153</v>
      </c>
      <c r="J300" s="169">
        <v>524701</v>
      </c>
      <c r="K300" s="169">
        <v>218784</v>
      </c>
      <c r="L300" s="175">
        <v>21.7</v>
      </c>
      <c r="M300" s="175">
        <v>23.6</v>
      </c>
      <c r="N300" s="177">
        <v>5.2</v>
      </c>
      <c r="O300" s="177">
        <v>4.0999999999999996</v>
      </c>
      <c r="P300" s="178"/>
      <c r="Q300" s="179">
        <f t="shared" si="23"/>
        <v>8.7557603686636121</v>
      </c>
      <c r="R300" s="180">
        <f t="shared" si="24"/>
        <v>43.705999999999996</v>
      </c>
      <c r="S300"/>
    </row>
    <row r="301" spans="1:19" ht="16.149999999999999" thickBot="1" x14ac:dyDescent="0.5">
      <c r="A301" s="169" t="s">
        <v>103</v>
      </c>
      <c r="B301" s="169">
        <v>26</v>
      </c>
      <c r="C301" s="169">
        <v>0</v>
      </c>
      <c r="D301" s="188" t="s">
        <v>36</v>
      </c>
      <c r="E301" s="171">
        <v>44656</v>
      </c>
      <c r="F301" s="172">
        <f t="shared" si="20"/>
        <v>12</v>
      </c>
      <c r="G301" s="173">
        <f t="shared" si="21"/>
        <v>35</v>
      </c>
      <c r="H301" s="173">
        <f t="shared" si="22"/>
        <v>13</v>
      </c>
      <c r="I301" s="192" t="s">
        <v>153</v>
      </c>
      <c r="J301" s="169">
        <v>524702</v>
      </c>
      <c r="K301" s="169">
        <v>218785</v>
      </c>
      <c r="L301" s="175">
        <v>19.7</v>
      </c>
      <c r="M301" s="175">
        <v>22.5</v>
      </c>
      <c r="N301" s="175">
        <v>11.5</v>
      </c>
      <c r="O301" s="177">
        <v>11.2</v>
      </c>
      <c r="P301" s="178"/>
      <c r="Q301" s="179">
        <f t="shared" si="23"/>
        <v>14.213197969543145</v>
      </c>
      <c r="R301" s="180">
        <f t="shared" si="24"/>
        <v>721.27999999999986</v>
      </c>
      <c r="S301"/>
    </row>
    <row r="302" spans="1:19" ht="16.149999999999999" thickBot="1" x14ac:dyDescent="0.5">
      <c r="A302" s="169" t="s">
        <v>114</v>
      </c>
      <c r="B302" s="169">
        <v>27</v>
      </c>
      <c r="C302" s="169">
        <v>1</v>
      </c>
      <c r="D302" s="188" t="s">
        <v>36</v>
      </c>
      <c r="E302" s="171">
        <v>44656</v>
      </c>
      <c r="F302" s="172">
        <f t="shared" si="20"/>
        <v>12</v>
      </c>
      <c r="G302" s="173">
        <f t="shared" si="21"/>
        <v>35</v>
      </c>
      <c r="H302" s="173">
        <f t="shared" si="22"/>
        <v>13</v>
      </c>
      <c r="I302" s="203" t="s">
        <v>154</v>
      </c>
      <c r="J302" s="169">
        <v>524703</v>
      </c>
      <c r="K302" s="169">
        <v>218785</v>
      </c>
      <c r="L302" s="175">
        <v>19.399999999999999</v>
      </c>
      <c r="M302" s="175">
        <v>21.8</v>
      </c>
      <c r="N302" s="175">
        <v>16.600000000000001</v>
      </c>
      <c r="O302" s="177">
        <v>11.5</v>
      </c>
      <c r="P302" s="178"/>
      <c r="Q302" s="179">
        <f t="shared" si="23"/>
        <v>12.37113402061858</v>
      </c>
      <c r="R302" s="180">
        <f t="shared" si="24"/>
        <v>1097.675</v>
      </c>
      <c r="S302"/>
    </row>
    <row r="303" spans="1:19" ht="16.149999999999999" thickBot="1" x14ac:dyDescent="0.5">
      <c r="A303" s="169" t="s">
        <v>151</v>
      </c>
      <c r="B303" s="169">
        <v>28</v>
      </c>
      <c r="C303" s="169">
        <v>2</v>
      </c>
      <c r="D303" s="188" t="s">
        <v>36</v>
      </c>
      <c r="E303" s="171">
        <v>44656</v>
      </c>
      <c r="F303" s="172">
        <f t="shared" si="20"/>
        <v>12</v>
      </c>
      <c r="G303" s="173">
        <f t="shared" si="21"/>
        <v>35</v>
      </c>
      <c r="H303" s="173">
        <f t="shared" si="22"/>
        <v>13</v>
      </c>
      <c r="I303" s="195" t="s">
        <v>156</v>
      </c>
      <c r="J303" s="169">
        <v>524704</v>
      </c>
      <c r="K303" s="169">
        <v>218785</v>
      </c>
      <c r="L303" s="175">
        <v>22.9</v>
      </c>
      <c r="M303" s="175">
        <v>25</v>
      </c>
      <c r="N303" s="175">
        <v>4.5999999999999996</v>
      </c>
      <c r="O303" s="177">
        <v>4.5999999999999996</v>
      </c>
      <c r="P303" s="178"/>
      <c r="Q303" s="179">
        <f t="shared" si="23"/>
        <v>9.1703056768559055</v>
      </c>
      <c r="R303" s="180">
        <f t="shared" si="24"/>
        <v>48.667999999999985</v>
      </c>
      <c r="S303"/>
    </row>
    <row r="304" spans="1:19" ht="16.149999999999999" thickBot="1" x14ac:dyDescent="0.5">
      <c r="A304" s="169" t="s">
        <v>104</v>
      </c>
      <c r="B304" s="169">
        <v>29</v>
      </c>
      <c r="C304" s="169">
        <v>3</v>
      </c>
      <c r="D304" s="188" t="s">
        <v>36</v>
      </c>
      <c r="E304" s="171">
        <v>44656</v>
      </c>
      <c r="F304" s="172">
        <f t="shared" si="20"/>
        <v>12</v>
      </c>
      <c r="G304" s="173">
        <f t="shared" si="21"/>
        <v>35</v>
      </c>
      <c r="H304" s="173">
        <f t="shared" si="22"/>
        <v>13</v>
      </c>
      <c r="I304" s="192" t="s">
        <v>153</v>
      </c>
      <c r="J304" s="169">
        <v>524705</v>
      </c>
      <c r="K304" s="169">
        <v>218785</v>
      </c>
      <c r="L304" s="175">
        <v>17.600000000000001</v>
      </c>
      <c r="M304" s="175">
        <v>20.8</v>
      </c>
      <c r="N304" s="175">
        <v>14.4</v>
      </c>
      <c r="O304" s="177">
        <v>12.1</v>
      </c>
      <c r="P304" s="178"/>
      <c r="Q304" s="179">
        <f t="shared" si="23"/>
        <v>18.181818181818166</v>
      </c>
      <c r="R304" s="180">
        <f t="shared" si="24"/>
        <v>1054.152</v>
      </c>
      <c r="S304"/>
    </row>
    <row r="305" spans="1:19" ht="16.149999999999999" thickBot="1" x14ac:dyDescent="0.5">
      <c r="A305" s="169" t="s">
        <v>152</v>
      </c>
      <c r="B305" s="169">
        <v>30</v>
      </c>
      <c r="C305" s="169">
        <v>4</v>
      </c>
      <c r="D305" s="188" t="s">
        <v>36</v>
      </c>
      <c r="E305" s="171">
        <v>44656</v>
      </c>
      <c r="F305" s="172">
        <f t="shared" si="20"/>
        <v>12</v>
      </c>
      <c r="G305" s="173">
        <f t="shared" si="21"/>
        <v>35</v>
      </c>
      <c r="H305" s="173">
        <f t="shared" si="22"/>
        <v>13</v>
      </c>
      <c r="I305" s="195" t="s">
        <v>156</v>
      </c>
      <c r="J305" s="169">
        <v>524706</v>
      </c>
      <c r="K305" s="169">
        <v>218785</v>
      </c>
      <c r="L305" s="175">
        <v>23.6</v>
      </c>
      <c r="M305" s="175">
        <v>25.1</v>
      </c>
      <c r="N305" s="175">
        <v>5.7</v>
      </c>
      <c r="O305" s="177">
        <v>3.8</v>
      </c>
      <c r="P305" s="178"/>
      <c r="Q305" s="179">
        <f t="shared" si="23"/>
        <v>6.3559322033898358</v>
      </c>
      <c r="R305" s="180">
        <f t="shared" si="24"/>
        <v>41.153999999999996</v>
      </c>
      <c r="S305"/>
    </row>
    <row r="306" spans="1:19" ht="16.149999999999999" thickBot="1" x14ac:dyDescent="0.5">
      <c r="A306" s="169" t="s">
        <v>142</v>
      </c>
      <c r="B306" s="169">
        <v>1</v>
      </c>
      <c r="C306" s="169">
        <v>0</v>
      </c>
      <c r="D306" s="170" t="s">
        <v>31</v>
      </c>
      <c r="E306" s="171">
        <v>44659</v>
      </c>
      <c r="F306" s="172">
        <f t="shared" si="20"/>
        <v>12.428571428571429</v>
      </c>
      <c r="G306" s="173">
        <f t="shared" si="21"/>
        <v>38</v>
      </c>
      <c r="H306" s="173">
        <f t="shared" si="22"/>
        <v>16</v>
      </c>
      <c r="I306" s="211" t="s">
        <v>156</v>
      </c>
      <c r="J306" s="169">
        <v>524677</v>
      </c>
      <c r="K306" s="169">
        <v>218780</v>
      </c>
      <c r="L306" s="175">
        <v>21.5</v>
      </c>
      <c r="M306" s="175">
        <v>23</v>
      </c>
      <c r="N306" s="177">
        <v>11.8</v>
      </c>
      <c r="O306" s="177">
        <v>10.9</v>
      </c>
      <c r="P306" s="178"/>
      <c r="Q306" s="179">
        <f t="shared" si="23"/>
        <v>6.9767441860465018</v>
      </c>
      <c r="R306" s="180">
        <f t="shared" si="24"/>
        <v>700.97900000000004</v>
      </c>
      <c r="S306"/>
    </row>
    <row r="307" spans="1:19" ht="16.149999999999999" thickBot="1" x14ac:dyDescent="0.5">
      <c r="A307" s="169" t="s">
        <v>96</v>
      </c>
      <c r="B307" s="169">
        <v>3</v>
      </c>
      <c r="C307" s="169">
        <v>2</v>
      </c>
      <c r="D307" s="170" t="s">
        <v>31</v>
      </c>
      <c r="E307" s="171">
        <v>44659</v>
      </c>
      <c r="F307" s="172">
        <f t="shared" si="20"/>
        <v>12.428571428571429</v>
      </c>
      <c r="G307" s="173">
        <f t="shared" si="21"/>
        <v>38</v>
      </c>
      <c r="H307" s="173">
        <f t="shared" si="22"/>
        <v>16</v>
      </c>
      <c r="I307" s="204" t="s">
        <v>153</v>
      </c>
      <c r="J307" s="169">
        <v>524679</v>
      </c>
      <c r="K307" s="169">
        <v>218780</v>
      </c>
      <c r="L307" s="175">
        <v>22</v>
      </c>
      <c r="M307" s="175">
        <v>23.2</v>
      </c>
      <c r="N307" s="177">
        <v>13.6</v>
      </c>
      <c r="O307" s="177">
        <v>10.7</v>
      </c>
      <c r="P307" s="178"/>
      <c r="Q307" s="179">
        <f t="shared" si="23"/>
        <v>5.4545454545454453</v>
      </c>
      <c r="R307" s="180">
        <f t="shared" si="24"/>
        <v>778.53199999999981</v>
      </c>
      <c r="S307"/>
    </row>
    <row r="308" spans="1:19" ht="16.149999999999999" thickBot="1" x14ac:dyDescent="0.5">
      <c r="A308" s="169" t="s">
        <v>143</v>
      </c>
      <c r="B308" s="169">
        <v>4</v>
      </c>
      <c r="C308" s="169">
        <v>3</v>
      </c>
      <c r="D308" s="170" t="s">
        <v>31</v>
      </c>
      <c r="E308" s="171">
        <v>44659</v>
      </c>
      <c r="F308" s="172">
        <f t="shared" si="20"/>
        <v>12.428571428571429</v>
      </c>
      <c r="G308" s="173">
        <f t="shared" si="21"/>
        <v>38</v>
      </c>
      <c r="H308" s="173">
        <f t="shared" si="22"/>
        <v>16</v>
      </c>
      <c r="I308" s="197" t="s">
        <v>154</v>
      </c>
      <c r="J308" s="169">
        <v>524680</v>
      </c>
      <c r="K308" s="169">
        <v>218780</v>
      </c>
      <c r="L308" s="175">
        <v>19.899999999999999</v>
      </c>
      <c r="M308" s="175">
        <v>22.3</v>
      </c>
      <c r="N308" s="177">
        <v>10.6</v>
      </c>
      <c r="O308" s="177">
        <v>9.1</v>
      </c>
      <c r="P308" s="178"/>
      <c r="Q308" s="179">
        <f t="shared" si="23"/>
        <v>12.060301507537696</v>
      </c>
      <c r="R308" s="180">
        <f t="shared" si="24"/>
        <v>438.89299999999997</v>
      </c>
      <c r="S308"/>
    </row>
    <row r="309" spans="1:19" ht="16.149999999999999" thickBot="1" x14ac:dyDescent="0.5">
      <c r="A309" s="169" t="s">
        <v>144</v>
      </c>
      <c r="B309" s="169">
        <v>5</v>
      </c>
      <c r="C309" s="169">
        <v>4</v>
      </c>
      <c r="D309" s="170" t="s">
        <v>31</v>
      </c>
      <c r="E309" s="171">
        <v>44659</v>
      </c>
      <c r="F309" s="172">
        <f t="shared" si="20"/>
        <v>12.428571428571429</v>
      </c>
      <c r="G309" s="173">
        <f t="shared" si="21"/>
        <v>38</v>
      </c>
      <c r="H309" s="173">
        <f t="shared" si="22"/>
        <v>16</v>
      </c>
      <c r="I309" s="205"/>
      <c r="J309" s="169">
        <v>524681</v>
      </c>
      <c r="K309" s="169">
        <v>218780</v>
      </c>
      <c r="L309" s="175">
        <v>22.6</v>
      </c>
      <c r="M309" s="175"/>
      <c r="N309" s="177"/>
      <c r="O309" s="177"/>
      <c r="P309" s="178"/>
      <c r="Q309" s="179" t="str">
        <f t="shared" si="23"/>
        <v/>
      </c>
      <c r="R309" s="180" t="str">
        <f t="shared" si="24"/>
        <v/>
      </c>
      <c r="S309"/>
    </row>
    <row r="310" spans="1:19" ht="16.149999999999999" thickBot="1" x14ac:dyDescent="0.5">
      <c r="A310" s="169" t="s">
        <v>145</v>
      </c>
      <c r="B310" s="169">
        <v>6</v>
      </c>
      <c r="C310" s="169">
        <v>0</v>
      </c>
      <c r="D310" s="183" t="s">
        <v>32</v>
      </c>
      <c r="E310" s="171">
        <v>44659</v>
      </c>
      <c r="F310" s="172">
        <f t="shared" si="20"/>
        <v>12.428571428571429</v>
      </c>
      <c r="G310" s="173">
        <f t="shared" si="21"/>
        <v>38</v>
      </c>
      <c r="H310" s="173">
        <f t="shared" si="22"/>
        <v>16</v>
      </c>
      <c r="I310" s="200"/>
      <c r="J310" s="169">
        <v>524682</v>
      </c>
      <c r="K310" s="169">
        <v>218781</v>
      </c>
      <c r="L310" s="175">
        <v>21.4</v>
      </c>
      <c r="M310" s="175"/>
      <c r="N310" s="177"/>
      <c r="O310" s="177"/>
      <c r="P310" s="178"/>
      <c r="Q310" s="179" t="str">
        <f t="shared" si="23"/>
        <v/>
      </c>
      <c r="R310" s="180" t="str">
        <f t="shared" si="24"/>
        <v/>
      </c>
      <c r="S310"/>
    </row>
    <row r="311" spans="1:19" ht="16.149999999999999" thickBot="1" x14ac:dyDescent="0.5">
      <c r="A311" s="169" t="s">
        <v>97</v>
      </c>
      <c r="B311" s="169">
        <v>7</v>
      </c>
      <c r="C311" s="169">
        <v>1</v>
      </c>
      <c r="D311" s="183" t="s">
        <v>32</v>
      </c>
      <c r="E311" s="171">
        <v>44659</v>
      </c>
      <c r="F311" s="172">
        <f t="shared" si="20"/>
        <v>12.428571428571429</v>
      </c>
      <c r="G311" s="173">
        <f t="shared" si="21"/>
        <v>38</v>
      </c>
      <c r="H311" s="173">
        <f t="shared" si="22"/>
        <v>16</v>
      </c>
      <c r="I311" s="200" t="s">
        <v>153</v>
      </c>
      <c r="J311" s="169">
        <v>524683</v>
      </c>
      <c r="K311" s="169">
        <v>218781</v>
      </c>
      <c r="L311" s="175">
        <v>20.9</v>
      </c>
      <c r="M311" s="175"/>
      <c r="N311" s="177"/>
      <c r="O311" s="177"/>
      <c r="P311" s="178"/>
      <c r="Q311" s="179" t="str">
        <f t="shared" si="23"/>
        <v/>
      </c>
      <c r="R311" s="180" t="str">
        <f t="shared" si="24"/>
        <v/>
      </c>
      <c r="S311"/>
    </row>
    <row r="312" spans="1:19" ht="16.149999999999999" thickBot="1" x14ac:dyDescent="0.5">
      <c r="A312" s="169" t="s">
        <v>98</v>
      </c>
      <c r="B312" s="169">
        <v>8</v>
      </c>
      <c r="C312" s="169">
        <v>2</v>
      </c>
      <c r="D312" s="183" t="s">
        <v>32</v>
      </c>
      <c r="E312" s="171">
        <v>44659</v>
      </c>
      <c r="F312" s="172">
        <f t="shared" si="20"/>
        <v>12.428571428571429</v>
      </c>
      <c r="G312" s="173">
        <f t="shared" si="21"/>
        <v>38</v>
      </c>
      <c r="H312" s="173">
        <f t="shared" si="22"/>
        <v>16</v>
      </c>
      <c r="I312" s="200" t="s">
        <v>153</v>
      </c>
      <c r="J312" s="169">
        <v>524684</v>
      </c>
      <c r="K312" s="169">
        <v>218781</v>
      </c>
      <c r="L312" s="175">
        <v>22.7</v>
      </c>
      <c r="M312" s="175"/>
      <c r="N312" s="177"/>
      <c r="O312" s="177"/>
      <c r="P312" s="178"/>
      <c r="Q312" s="179" t="str">
        <f t="shared" si="23"/>
        <v/>
      </c>
      <c r="R312" s="180" t="str">
        <f t="shared" si="24"/>
        <v/>
      </c>
      <c r="S312"/>
    </row>
    <row r="313" spans="1:19" ht="15.75" x14ac:dyDescent="0.45">
      <c r="A313" s="169" t="s">
        <v>146</v>
      </c>
      <c r="B313" s="169">
        <v>9</v>
      </c>
      <c r="C313" s="169">
        <v>3</v>
      </c>
      <c r="D313" s="183" t="s">
        <v>32</v>
      </c>
      <c r="E313" s="171">
        <v>44659</v>
      </c>
      <c r="F313" s="172">
        <f t="shared" si="20"/>
        <v>12.428571428571429</v>
      </c>
      <c r="G313" s="173">
        <f t="shared" si="21"/>
        <v>38</v>
      </c>
      <c r="H313" s="173">
        <f t="shared" si="22"/>
        <v>16</v>
      </c>
      <c r="I313" s="198"/>
      <c r="J313" s="169">
        <v>524685</v>
      </c>
      <c r="K313" s="169">
        <v>218781</v>
      </c>
      <c r="L313" s="175">
        <v>21.3</v>
      </c>
      <c r="M313" s="175"/>
      <c r="N313" s="177"/>
      <c r="O313" s="177"/>
      <c r="P313" s="178"/>
      <c r="Q313" s="179" t="str">
        <f t="shared" si="23"/>
        <v/>
      </c>
      <c r="R313" s="180" t="str">
        <f t="shared" si="24"/>
        <v/>
      </c>
      <c r="S313"/>
    </row>
    <row r="314" spans="1:19" ht="15.75" x14ac:dyDescent="0.45">
      <c r="A314" s="169" t="s">
        <v>147</v>
      </c>
      <c r="B314" s="169">
        <v>10</v>
      </c>
      <c r="C314" s="169">
        <v>4</v>
      </c>
      <c r="D314" s="183" t="s">
        <v>32</v>
      </c>
      <c r="E314" s="171">
        <v>44659</v>
      </c>
      <c r="F314" s="172">
        <f t="shared" si="20"/>
        <v>12.428571428571429</v>
      </c>
      <c r="G314" s="173">
        <f t="shared" si="21"/>
        <v>38</v>
      </c>
      <c r="H314" s="173">
        <f t="shared" si="22"/>
        <v>16</v>
      </c>
      <c r="I314" s="191"/>
      <c r="J314" s="169">
        <v>524686</v>
      </c>
      <c r="K314" s="169">
        <v>218781</v>
      </c>
      <c r="L314" s="175">
        <v>21.9</v>
      </c>
      <c r="M314" s="175"/>
      <c r="N314" s="177"/>
      <c r="O314" s="177"/>
      <c r="P314" s="178"/>
      <c r="Q314" s="179" t="str">
        <f t="shared" si="23"/>
        <v/>
      </c>
      <c r="R314" s="180" t="str">
        <f t="shared" si="24"/>
        <v/>
      </c>
      <c r="S314"/>
    </row>
    <row r="315" spans="1:19" ht="15.75" x14ac:dyDescent="0.45">
      <c r="A315" s="169" t="s">
        <v>111</v>
      </c>
      <c r="B315" s="169">
        <v>12</v>
      </c>
      <c r="C315" s="169">
        <v>1</v>
      </c>
      <c r="D315" s="184" t="s">
        <v>33</v>
      </c>
      <c r="E315" s="171">
        <v>44659</v>
      </c>
      <c r="F315" s="172">
        <f t="shared" si="20"/>
        <v>12.428571428571429</v>
      </c>
      <c r="G315" s="173">
        <f t="shared" si="21"/>
        <v>38</v>
      </c>
      <c r="H315" s="173">
        <f t="shared" si="22"/>
        <v>16</v>
      </c>
      <c r="I315" s="202" t="s">
        <v>154</v>
      </c>
      <c r="J315" s="169">
        <v>524688</v>
      </c>
      <c r="K315" s="169">
        <v>218782</v>
      </c>
      <c r="L315" s="175">
        <v>22.8</v>
      </c>
      <c r="M315" s="175">
        <v>24.5</v>
      </c>
      <c r="N315" s="177">
        <v>15.2</v>
      </c>
      <c r="O315" s="177">
        <v>11.5</v>
      </c>
      <c r="P315" s="178"/>
      <c r="Q315" s="179">
        <f t="shared" si="23"/>
        <v>7.4561403508771829</v>
      </c>
      <c r="R315" s="180">
        <f t="shared" si="24"/>
        <v>1005.0999999999999</v>
      </c>
      <c r="S315"/>
    </row>
    <row r="316" spans="1:19" ht="15.75" x14ac:dyDescent="0.45">
      <c r="A316" s="169" t="s">
        <v>148</v>
      </c>
      <c r="B316" s="169">
        <v>15</v>
      </c>
      <c r="C316" s="169">
        <v>4</v>
      </c>
      <c r="D316" s="184" t="s">
        <v>33</v>
      </c>
      <c r="E316" s="171">
        <v>44659</v>
      </c>
      <c r="F316" s="172">
        <f t="shared" si="20"/>
        <v>12.428571428571429</v>
      </c>
      <c r="G316" s="173">
        <f t="shared" si="21"/>
        <v>38</v>
      </c>
      <c r="H316" s="173">
        <f t="shared" si="22"/>
        <v>16</v>
      </c>
      <c r="I316" s="190"/>
      <c r="J316" s="169">
        <v>524691</v>
      </c>
      <c r="K316" s="169">
        <v>218782</v>
      </c>
      <c r="L316" s="175">
        <v>23.5</v>
      </c>
      <c r="M316" s="175"/>
      <c r="N316" s="177"/>
      <c r="O316" s="177"/>
      <c r="P316" s="178"/>
      <c r="Q316" s="179" t="str">
        <f t="shared" si="23"/>
        <v/>
      </c>
      <c r="R316" s="180" t="str">
        <f t="shared" si="24"/>
        <v/>
      </c>
      <c r="S316"/>
    </row>
    <row r="317" spans="1:19" ht="15.75" x14ac:dyDescent="0.45">
      <c r="A317" s="169" t="s">
        <v>149</v>
      </c>
      <c r="B317" s="169">
        <v>16</v>
      </c>
      <c r="C317" s="169">
        <v>0</v>
      </c>
      <c r="D317" s="186" t="s">
        <v>34</v>
      </c>
      <c r="E317" s="171">
        <v>44659</v>
      </c>
      <c r="F317" s="172">
        <f t="shared" si="20"/>
        <v>12.428571428571429</v>
      </c>
      <c r="G317" s="173">
        <f t="shared" si="21"/>
        <v>38</v>
      </c>
      <c r="H317" s="173">
        <f t="shared" si="22"/>
        <v>16</v>
      </c>
      <c r="I317" s="191" t="s">
        <v>156</v>
      </c>
      <c r="J317" s="169">
        <v>524692</v>
      </c>
      <c r="K317" s="169">
        <v>218783</v>
      </c>
      <c r="L317" s="175">
        <v>16.600000000000001</v>
      </c>
      <c r="M317" s="175"/>
      <c r="N317" s="177"/>
      <c r="O317" s="177"/>
      <c r="P317" s="178"/>
      <c r="Q317" s="179" t="str">
        <f t="shared" si="23"/>
        <v/>
      </c>
      <c r="R317" s="180" t="str">
        <f t="shared" si="24"/>
        <v/>
      </c>
      <c r="S317"/>
    </row>
    <row r="318" spans="1:19" ht="15.75" x14ac:dyDescent="0.45">
      <c r="A318" s="169" t="s">
        <v>112</v>
      </c>
      <c r="B318" s="169">
        <v>18</v>
      </c>
      <c r="C318" s="169">
        <v>2</v>
      </c>
      <c r="D318" s="186" t="s">
        <v>34</v>
      </c>
      <c r="E318" s="171">
        <v>44659</v>
      </c>
      <c r="F318" s="172">
        <f t="shared" si="20"/>
        <v>12.428571428571429</v>
      </c>
      <c r="G318" s="173">
        <f t="shared" si="21"/>
        <v>38</v>
      </c>
      <c r="H318" s="173">
        <f t="shared" si="22"/>
        <v>16</v>
      </c>
      <c r="I318" s="190" t="s">
        <v>154</v>
      </c>
      <c r="J318" s="169">
        <v>524694</v>
      </c>
      <c r="K318" s="169">
        <v>218783</v>
      </c>
      <c r="L318" s="175">
        <v>18.7</v>
      </c>
      <c r="M318" s="175"/>
      <c r="N318" s="177"/>
      <c r="O318" s="177"/>
      <c r="P318" s="178"/>
      <c r="Q318" s="179" t="str">
        <f t="shared" si="23"/>
        <v/>
      </c>
      <c r="R318" s="180" t="str">
        <f t="shared" si="24"/>
        <v/>
      </c>
      <c r="S318"/>
    </row>
    <row r="319" spans="1:19" ht="15.75" x14ac:dyDescent="0.45">
      <c r="A319" s="169" t="s">
        <v>99</v>
      </c>
      <c r="B319" s="169">
        <v>19</v>
      </c>
      <c r="C319" s="169">
        <v>3</v>
      </c>
      <c r="D319" s="186" t="s">
        <v>34</v>
      </c>
      <c r="E319" s="171">
        <v>44659</v>
      </c>
      <c r="F319" s="172">
        <f t="shared" si="20"/>
        <v>12.428571428571429</v>
      </c>
      <c r="G319" s="173">
        <f t="shared" si="21"/>
        <v>38</v>
      </c>
      <c r="H319" s="173">
        <f t="shared" si="22"/>
        <v>16</v>
      </c>
      <c r="I319" s="199" t="s">
        <v>153</v>
      </c>
      <c r="J319" s="169">
        <v>524695</v>
      </c>
      <c r="K319" s="169">
        <v>218783</v>
      </c>
      <c r="L319" s="175">
        <v>18.7</v>
      </c>
      <c r="M319" s="175"/>
      <c r="N319" s="177"/>
      <c r="O319" s="177"/>
      <c r="P319" s="178"/>
      <c r="Q319" s="179" t="str">
        <f t="shared" si="23"/>
        <v/>
      </c>
      <c r="R319" s="180" t="str">
        <f t="shared" si="24"/>
        <v/>
      </c>
      <c r="S319"/>
    </row>
    <row r="320" spans="1:19" ht="15.75" x14ac:dyDescent="0.45">
      <c r="A320" s="169" t="s">
        <v>100</v>
      </c>
      <c r="B320" s="169">
        <v>20</v>
      </c>
      <c r="C320" s="169">
        <v>4</v>
      </c>
      <c r="D320" s="186" t="s">
        <v>34</v>
      </c>
      <c r="E320" s="171">
        <v>44659</v>
      </c>
      <c r="F320" s="172">
        <f t="shared" si="20"/>
        <v>12.428571428571429</v>
      </c>
      <c r="G320" s="173">
        <f t="shared" si="21"/>
        <v>38</v>
      </c>
      <c r="H320" s="173">
        <f t="shared" si="22"/>
        <v>16</v>
      </c>
      <c r="I320" s="199" t="s">
        <v>153</v>
      </c>
      <c r="J320" s="169">
        <v>524696</v>
      </c>
      <c r="K320" s="169">
        <v>218783</v>
      </c>
      <c r="L320" s="175">
        <v>18.899999999999999</v>
      </c>
      <c r="M320" s="175"/>
      <c r="N320" s="177"/>
      <c r="O320" s="177"/>
      <c r="P320" s="178"/>
      <c r="Q320" s="179" t="str">
        <f t="shared" si="23"/>
        <v/>
      </c>
      <c r="R320" s="180" t="str">
        <f t="shared" si="24"/>
        <v/>
      </c>
      <c r="S320"/>
    </row>
    <row r="321" spans="1:19" ht="15.75" x14ac:dyDescent="0.45">
      <c r="A321" s="169" t="s">
        <v>101</v>
      </c>
      <c r="B321" s="169">
        <v>22</v>
      </c>
      <c r="C321" s="169">
        <v>1</v>
      </c>
      <c r="D321" s="187" t="s">
        <v>35</v>
      </c>
      <c r="E321" s="171">
        <v>44659</v>
      </c>
      <c r="F321" s="172">
        <f t="shared" si="20"/>
        <v>12.428571428571429</v>
      </c>
      <c r="G321" s="173">
        <f t="shared" si="21"/>
        <v>38</v>
      </c>
      <c r="H321" s="173">
        <f t="shared" si="22"/>
        <v>16</v>
      </c>
      <c r="I321" s="199" t="s">
        <v>153</v>
      </c>
      <c r="J321" s="169">
        <v>524698</v>
      </c>
      <c r="K321" s="169">
        <v>218784</v>
      </c>
      <c r="L321" s="175">
        <v>19.7</v>
      </c>
      <c r="M321" s="175"/>
      <c r="N321" s="177"/>
      <c r="O321" s="177"/>
      <c r="P321" s="178"/>
      <c r="Q321" s="179" t="str">
        <f t="shared" si="23"/>
        <v/>
      </c>
      <c r="R321" s="180" t="str">
        <f t="shared" si="24"/>
        <v/>
      </c>
      <c r="S321"/>
    </row>
    <row r="322" spans="1:19" ht="15.75" x14ac:dyDescent="0.45">
      <c r="A322" s="169" t="s">
        <v>113</v>
      </c>
      <c r="B322" s="169">
        <v>23</v>
      </c>
      <c r="C322" s="169">
        <v>2</v>
      </c>
      <c r="D322" s="187" t="s">
        <v>35</v>
      </c>
      <c r="E322" s="171">
        <v>44659</v>
      </c>
      <c r="F322" s="172">
        <f t="shared" si="20"/>
        <v>12.428571428571429</v>
      </c>
      <c r="G322" s="173">
        <f t="shared" si="21"/>
        <v>38</v>
      </c>
      <c r="H322" s="173">
        <f t="shared" si="22"/>
        <v>16</v>
      </c>
      <c r="I322" s="190" t="s">
        <v>154</v>
      </c>
      <c r="J322" s="169">
        <v>524699</v>
      </c>
      <c r="K322" s="169">
        <v>218784</v>
      </c>
      <c r="L322" s="175">
        <v>18.899999999999999</v>
      </c>
      <c r="M322" s="175">
        <v>21.9</v>
      </c>
      <c r="N322" s="177">
        <v>16.3</v>
      </c>
      <c r="O322" s="177">
        <v>11.9</v>
      </c>
      <c r="P322" s="178"/>
      <c r="Q322" s="179">
        <f t="shared" si="23"/>
        <v>15.873015873015884</v>
      </c>
      <c r="R322" s="180">
        <f t="shared" si="24"/>
        <v>1154.1215000000002</v>
      </c>
      <c r="S322"/>
    </row>
    <row r="323" spans="1:19" ht="15.75" x14ac:dyDescent="0.45">
      <c r="A323" s="169" t="s">
        <v>150</v>
      </c>
      <c r="B323" s="169">
        <v>24</v>
      </c>
      <c r="C323" s="169">
        <v>3</v>
      </c>
      <c r="D323" s="187" t="s">
        <v>35</v>
      </c>
      <c r="E323" s="171">
        <v>44659</v>
      </c>
      <c r="F323" s="172">
        <f t="shared" si="20"/>
        <v>12.428571428571429</v>
      </c>
      <c r="G323" s="173">
        <f t="shared" si="21"/>
        <v>38</v>
      </c>
      <c r="H323" s="173">
        <f t="shared" si="22"/>
        <v>16</v>
      </c>
      <c r="I323" s="191" t="s">
        <v>156</v>
      </c>
      <c r="J323" s="169">
        <v>524700</v>
      </c>
      <c r="K323" s="169">
        <v>218784</v>
      </c>
      <c r="L323" s="175">
        <v>20.5</v>
      </c>
      <c r="M323" s="175">
        <v>22.2</v>
      </c>
      <c r="N323" s="177">
        <v>11.4</v>
      </c>
      <c r="O323" s="177">
        <v>8.6</v>
      </c>
      <c r="P323" s="178"/>
      <c r="Q323" s="179">
        <f t="shared" si="23"/>
        <v>8.2926829268292757</v>
      </c>
      <c r="R323" s="180">
        <f t="shared" si="24"/>
        <v>421.57199999999995</v>
      </c>
      <c r="S323"/>
    </row>
    <row r="324" spans="1:19" ht="15.75" x14ac:dyDescent="0.45">
      <c r="A324" s="169" t="s">
        <v>102</v>
      </c>
      <c r="B324" s="169">
        <v>25</v>
      </c>
      <c r="C324" s="169">
        <v>4</v>
      </c>
      <c r="D324" s="187" t="s">
        <v>35</v>
      </c>
      <c r="E324" s="171">
        <v>44659</v>
      </c>
      <c r="F324" s="172">
        <f t="shared" si="20"/>
        <v>12.428571428571429</v>
      </c>
      <c r="G324" s="173">
        <f t="shared" si="21"/>
        <v>38</v>
      </c>
      <c r="H324" s="173">
        <f t="shared" si="22"/>
        <v>16</v>
      </c>
      <c r="I324" s="199" t="s">
        <v>153</v>
      </c>
      <c r="J324" s="169">
        <v>524701</v>
      </c>
      <c r="K324" s="169">
        <v>218784</v>
      </c>
      <c r="L324" s="175">
        <v>21.7</v>
      </c>
      <c r="M324" s="175">
        <v>24.1</v>
      </c>
      <c r="N324" s="177">
        <v>3.9</v>
      </c>
      <c r="O324" s="177">
        <v>3.8</v>
      </c>
      <c r="P324" s="178"/>
      <c r="Q324" s="179">
        <f t="shared" si="23"/>
        <v>11.059907834101402</v>
      </c>
      <c r="R324" s="180">
        <f t="shared" si="24"/>
        <v>28.157999999999994</v>
      </c>
      <c r="S324"/>
    </row>
    <row r="325" spans="1:19" ht="15.75" x14ac:dyDescent="0.45">
      <c r="A325" s="169" t="s">
        <v>103</v>
      </c>
      <c r="B325" s="169">
        <v>26</v>
      </c>
      <c r="C325" s="169">
        <v>0</v>
      </c>
      <c r="D325" s="188" t="s">
        <v>36</v>
      </c>
      <c r="E325" s="171">
        <v>44659</v>
      </c>
      <c r="F325" s="172">
        <f t="shared" si="20"/>
        <v>12.428571428571429</v>
      </c>
      <c r="G325" s="173">
        <f t="shared" si="21"/>
        <v>38</v>
      </c>
      <c r="H325" s="173">
        <f t="shared" si="22"/>
        <v>16</v>
      </c>
      <c r="I325" s="199" t="s">
        <v>153</v>
      </c>
      <c r="J325" s="169">
        <v>524702</v>
      </c>
      <c r="K325" s="169">
        <v>218785</v>
      </c>
      <c r="L325" s="175">
        <v>19.7</v>
      </c>
      <c r="M325" s="175">
        <v>22.4</v>
      </c>
      <c r="N325" s="175">
        <v>18.399999999999999</v>
      </c>
      <c r="O325" s="177">
        <v>15.1</v>
      </c>
      <c r="P325" s="178"/>
      <c r="Q325" s="179">
        <f t="shared" si="23"/>
        <v>13.705583756345185</v>
      </c>
      <c r="R325" s="180">
        <f t="shared" si="24"/>
        <v>2097.6919999999996</v>
      </c>
      <c r="S325"/>
    </row>
    <row r="326" spans="1:19" ht="15.75" x14ac:dyDescent="0.45">
      <c r="A326" s="169" t="s">
        <v>114</v>
      </c>
      <c r="B326" s="169">
        <v>27</v>
      </c>
      <c r="C326" s="169">
        <v>1</v>
      </c>
      <c r="D326" s="188" t="s">
        <v>36</v>
      </c>
      <c r="E326" s="171">
        <v>44659</v>
      </c>
      <c r="F326" s="172">
        <f t="shared" si="20"/>
        <v>12.428571428571429</v>
      </c>
      <c r="G326" s="173">
        <f t="shared" si="21"/>
        <v>38</v>
      </c>
      <c r="H326" s="173">
        <f t="shared" si="22"/>
        <v>16</v>
      </c>
      <c r="I326" s="190" t="s">
        <v>154</v>
      </c>
      <c r="J326" s="169">
        <v>524703</v>
      </c>
      <c r="K326" s="169">
        <v>218785</v>
      </c>
      <c r="L326" s="175">
        <v>19.399999999999999</v>
      </c>
      <c r="M326" s="175"/>
      <c r="N326" s="175"/>
      <c r="O326" s="177"/>
      <c r="P326" s="178"/>
      <c r="Q326" s="179" t="str">
        <f t="shared" si="23"/>
        <v/>
      </c>
      <c r="R326" s="180" t="str">
        <f t="shared" si="24"/>
        <v/>
      </c>
      <c r="S326"/>
    </row>
    <row r="327" spans="1:19" ht="15.75" x14ac:dyDescent="0.45">
      <c r="A327" s="169" t="s">
        <v>151</v>
      </c>
      <c r="B327" s="169">
        <v>28</v>
      </c>
      <c r="C327" s="169">
        <v>2</v>
      </c>
      <c r="D327" s="188" t="s">
        <v>36</v>
      </c>
      <c r="E327" s="171">
        <v>44659</v>
      </c>
      <c r="F327" s="172">
        <f t="shared" si="20"/>
        <v>12.428571428571429</v>
      </c>
      <c r="G327" s="173">
        <f t="shared" si="21"/>
        <v>38</v>
      </c>
      <c r="H327" s="173">
        <f t="shared" si="22"/>
        <v>16</v>
      </c>
      <c r="I327" s="191" t="s">
        <v>156</v>
      </c>
      <c r="J327" s="169">
        <v>524704</v>
      </c>
      <c r="K327" s="169">
        <v>218785</v>
      </c>
      <c r="L327" s="175">
        <v>22.9</v>
      </c>
      <c r="M327" s="175">
        <v>25</v>
      </c>
      <c r="N327" s="175">
        <v>4.5</v>
      </c>
      <c r="O327" s="177">
        <v>3.8</v>
      </c>
      <c r="P327" s="178"/>
      <c r="Q327" s="179">
        <f t="shared" si="23"/>
        <v>9.1703056768559055</v>
      </c>
      <c r="R327" s="180">
        <f t="shared" si="24"/>
        <v>32.489999999999995</v>
      </c>
      <c r="S327"/>
    </row>
    <row r="328" spans="1:19" ht="15.75" x14ac:dyDescent="0.45">
      <c r="A328" s="169" t="s">
        <v>104</v>
      </c>
      <c r="B328" s="169">
        <v>29</v>
      </c>
      <c r="C328" s="169">
        <v>3</v>
      </c>
      <c r="D328" s="188" t="s">
        <v>36</v>
      </c>
      <c r="E328" s="171">
        <v>44659</v>
      </c>
      <c r="F328" s="172">
        <f t="shared" si="20"/>
        <v>12.428571428571429</v>
      </c>
      <c r="G328" s="173">
        <f t="shared" si="21"/>
        <v>38</v>
      </c>
      <c r="H328" s="173">
        <f t="shared" si="22"/>
        <v>16</v>
      </c>
      <c r="I328" s="199" t="s">
        <v>153</v>
      </c>
      <c r="J328" s="169">
        <v>524705</v>
      </c>
      <c r="K328" s="169">
        <v>218785</v>
      </c>
      <c r="L328" s="175">
        <v>17.600000000000001</v>
      </c>
      <c r="M328" s="175"/>
      <c r="N328" s="175"/>
      <c r="O328" s="177"/>
      <c r="P328" s="178"/>
      <c r="Q328" s="179" t="str">
        <f t="shared" si="23"/>
        <v/>
      </c>
      <c r="R328" s="180" t="str">
        <f t="shared" si="24"/>
        <v/>
      </c>
      <c r="S328"/>
    </row>
    <row r="329" spans="1:19" ht="15.75" x14ac:dyDescent="0.45">
      <c r="A329" s="169" t="s">
        <v>152</v>
      </c>
      <c r="B329" s="169">
        <v>30</v>
      </c>
      <c r="C329" s="169">
        <v>4</v>
      </c>
      <c r="D329" s="188" t="s">
        <v>36</v>
      </c>
      <c r="E329" s="171">
        <v>44659</v>
      </c>
      <c r="F329" s="172">
        <f t="shared" si="20"/>
        <v>12.428571428571429</v>
      </c>
      <c r="G329" s="173">
        <f t="shared" si="21"/>
        <v>38</v>
      </c>
      <c r="H329" s="173">
        <f t="shared" si="22"/>
        <v>16</v>
      </c>
      <c r="I329" s="191" t="s">
        <v>156</v>
      </c>
      <c r="J329" s="169">
        <v>524706</v>
      </c>
      <c r="K329" s="169">
        <v>218785</v>
      </c>
      <c r="L329" s="175">
        <v>23.6</v>
      </c>
      <c r="M329" s="175">
        <v>25.3</v>
      </c>
      <c r="N329" s="175">
        <v>5.7</v>
      </c>
      <c r="O329" s="177">
        <v>5.4</v>
      </c>
      <c r="P329" s="178"/>
      <c r="Q329" s="179">
        <f t="shared" si="23"/>
        <v>7.2033898305084776</v>
      </c>
      <c r="R329" s="180">
        <f t="shared" si="24"/>
        <v>83.106000000000023</v>
      </c>
      <c r="S329"/>
    </row>
    <row r="330" spans="1:19" ht="16.149999999999999" thickBot="1" x14ac:dyDescent="0.5">
      <c r="A330" s="169" t="s">
        <v>142</v>
      </c>
      <c r="B330" s="169">
        <v>1</v>
      </c>
      <c r="C330" s="169">
        <v>0</v>
      </c>
      <c r="D330" s="170" t="s">
        <v>31</v>
      </c>
      <c r="E330" s="171">
        <v>44662</v>
      </c>
      <c r="F330" s="172">
        <f t="shared" si="20"/>
        <v>12.857142857142858</v>
      </c>
      <c r="G330" s="173">
        <f t="shared" si="21"/>
        <v>41</v>
      </c>
      <c r="H330" s="173">
        <f t="shared" si="22"/>
        <v>19</v>
      </c>
      <c r="I330" s="213" t="s">
        <v>156</v>
      </c>
      <c r="J330" s="169">
        <v>524677</v>
      </c>
      <c r="K330" s="169">
        <v>218780</v>
      </c>
      <c r="L330" s="175">
        <v>21.5</v>
      </c>
      <c r="M330" s="175"/>
      <c r="N330" s="177"/>
      <c r="O330" s="177"/>
      <c r="P330" s="178"/>
      <c r="Q330" s="179" t="str">
        <f t="shared" si="23"/>
        <v/>
      </c>
      <c r="R330" s="180" t="str">
        <f t="shared" si="24"/>
        <v/>
      </c>
      <c r="S330"/>
    </row>
    <row r="331" spans="1:19" ht="16.149999999999999" thickBot="1" x14ac:dyDescent="0.5">
      <c r="A331" s="169" t="s">
        <v>96</v>
      </c>
      <c r="B331" s="169">
        <v>3</v>
      </c>
      <c r="C331" s="169">
        <v>2</v>
      </c>
      <c r="D331" s="170" t="s">
        <v>31</v>
      </c>
      <c r="E331" s="171">
        <v>44662</v>
      </c>
      <c r="F331" s="172">
        <f t="shared" si="20"/>
        <v>12.857142857142858</v>
      </c>
      <c r="G331" s="173">
        <f t="shared" si="21"/>
        <v>41</v>
      </c>
      <c r="H331" s="173">
        <f t="shared" si="22"/>
        <v>19</v>
      </c>
      <c r="I331" s="206" t="s">
        <v>153</v>
      </c>
      <c r="J331" s="169">
        <v>524679</v>
      </c>
      <c r="K331" s="169">
        <v>218780</v>
      </c>
      <c r="L331" s="175">
        <v>22</v>
      </c>
      <c r="M331" s="175"/>
      <c r="N331" s="177"/>
      <c r="O331" s="177"/>
      <c r="P331" s="178"/>
      <c r="Q331" s="179" t="str">
        <f t="shared" si="23"/>
        <v/>
      </c>
      <c r="R331" s="180" t="str">
        <f t="shared" si="24"/>
        <v/>
      </c>
      <c r="S331"/>
    </row>
    <row r="332" spans="1:19" ht="16.149999999999999" thickBot="1" x14ac:dyDescent="0.5">
      <c r="A332" s="169" t="s">
        <v>143</v>
      </c>
      <c r="B332" s="169">
        <v>4</v>
      </c>
      <c r="C332" s="169">
        <v>3</v>
      </c>
      <c r="D332" s="170" t="s">
        <v>31</v>
      </c>
      <c r="E332" s="171">
        <v>44662</v>
      </c>
      <c r="F332" s="172">
        <f t="shared" si="20"/>
        <v>12.857142857142858</v>
      </c>
      <c r="G332" s="173">
        <f t="shared" si="21"/>
        <v>41</v>
      </c>
      <c r="H332" s="173">
        <f t="shared" si="22"/>
        <v>19</v>
      </c>
      <c r="I332" s="203" t="s">
        <v>154</v>
      </c>
      <c r="J332" s="169">
        <v>524680</v>
      </c>
      <c r="K332" s="169">
        <v>218780</v>
      </c>
      <c r="L332" s="175">
        <v>19.899999999999999</v>
      </c>
      <c r="M332" s="175">
        <v>20.6</v>
      </c>
      <c r="N332" s="177">
        <v>11.5</v>
      </c>
      <c r="O332" s="177">
        <v>7.9</v>
      </c>
      <c r="P332" s="178"/>
      <c r="Q332" s="179">
        <f t="shared" si="23"/>
        <v>3.5175879396984966</v>
      </c>
      <c r="R332" s="180">
        <f t="shared" si="24"/>
        <v>358.85750000000007</v>
      </c>
      <c r="S332"/>
    </row>
    <row r="333" spans="1:19" ht="16.149999999999999" thickBot="1" x14ac:dyDescent="0.5">
      <c r="A333" s="169" t="s">
        <v>144</v>
      </c>
      <c r="B333" s="169">
        <v>5</v>
      </c>
      <c r="C333" s="169">
        <v>4</v>
      </c>
      <c r="D333" s="170" t="s">
        <v>31</v>
      </c>
      <c r="E333" s="171">
        <v>44662</v>
      </c>
      <c r="F333" s="172">
        <f t="shared" si="20"/>
        <v>12.857142857142858</v>
      </c>
      <c r="G333" s="173">
        <f t="shared" si="21"/>
        <v>41</v>
      </c>
      <c r="H333" s="173">
        <f t="shared" si="22"/>
        <v>19</v>
      </c>
      <c r="I333" s="195"/>
      <c r="J333" s="169">
        <v>524681</v>
      </c>
      <c r="K333" s="169">
        <v>218780</v>
      </c>
      <c r="L333" s="175">
        <v>22.6</v>
      </c>
      <c r="M333" s="175"/>
      <c r="N333" s="177"/>
      <c r="O333" s="177"/>
      <c r="P333" s="178"/>
      <c r="Q333" s="179" t="str">
        <f t="shared" si="23"/>
        <v/>
      </c>
      <c r="R333" s="180" t="str">
        <f t="shared" si="24"/>
        <v/>
      </c>
      <c r="S333"/>
    </row>
    <row r="334" spans="1:19" ht="16.149999999999999" thickBot="1" x14ac:dyDescent="0.5">
      <c r="A334" s="169" t="s">
        <v>145</v>
      </c>
      <c r="B334" s="169">
        <v>6</v>
      </c>
      <c r="C334" s="169">
        <v>0</v>
      </c>
      <c r="D334" s="183" t="s">
        <v>32</v>
      </c>
      <c r="E334" s="171">
        <v>44662</v>
      </c>
      <c r="F334" s="172">
        <f t="shared" si="20"/>
        <v>12.857142857142858</v>
      </c>
      <c r="G334" s="173">
        <f t="shared" si="21"/>
        <v>41</v>
      </c>
      <c r="H334" s="173">
        <f t="shared" si="22"/>
        <v>19</v>
      </c>
      <c r="I334" s="192"/>
      <c r="J334" s="169">
        <v>524682</v>
      </c>
      <c r="K334" s="169">
        <v>218781</v>
      </c>
      <c r="L334" s="175">
        <v>21.4</v>
      </c>
      <c r="M334" s="175"/>
      <c r="N334" s="177"/>
      <c r="O334" s="177"/>
      <c r="P334" s="178"/>
      <c r="Q334" s="179" t="str">
        <f t="shared" si="23"/>
        <v/>
      </c>
      <c r="R334" s="180" t="str">
        <f t="shared" si="24"/>
        <v/>
      </c>
      <c r="S334"/>
    </row>
    <row r="335" spans="1:19" ht="16.149999999999999" thickBot="1" x14ac:dyDescent="0.5">
      <c r="A335" s="169" t="s">
        <v>97</v>
      </c>
      <c r="B335" s="169">
        <v>7</v>
      </c>
      <c r="C335" s="169">
        <v>1</v>
      </c>
      <c r="D335" s="183" t="s">
        <v>32</v>
      </c>
      <c r="E335" s="171">
        <v>44662</v>
      </c>
      <c r="F335" s="172">
        <f t="shared" si="20"/>
        <v>12.857142857142858</v>
      </c>
      <c r="G335" s="173">
        <f t="shared" si="21"/>
        <v>41</v>
      </c>
      <c r="H335" s="173">
        <f t="shared" si="22"/>
        <v>19</v>
      </c>
      <c r="I335" s="192" t="s">
        <v>153</v>
      </c>
      <c r="J335" s="169">
        <v>524683</v>
      </c>
      <c r="K335" s="169">
        <v>218781</v>
      </c>
      <c r="L335" s="175">
        <v>20.9</v>
      </c>
      <c r="M335" s="175"/>
      <c r="N335" s="177"/>
      <c r="O335" s="177"/>
      <c r="P335" s="178"/>
      <c r="Q335" s="179" t="str">
        <f t="shared" si="23"/>
        <v/>
      </c>
      <c r="R335" s="180" t="str">
        <f t="shared" si="24"/>
        <v/>
      </c>
      <c r="S335"/>
    </row>
    <row r="336" spans="1:19" ht="16.149999999999999" thickBot="1" x14ac:dyDescent="0.5">
      <c r="A336" s="169" t="s">
        <v>98</v>
      </c>
      <c r="B336" s="169">
        <v>8</v>
      </c>
      <c r="C336" s="169">
        <v>2</v>
      </c>
      <c r="D336" s="183" t="s">
        <v>32</v>
      </c>
      <c r="E336" s="171">
        <v>44662</v>
      </c>
      <c r="F336" s="172">
        <f t="shared" si="20"/>
        <v>12.857142857142858</v>
      </c>
      <c r="G336" s="173">
        <f t="shared" si="21"/>
        <v>41</v>
      </c>
      <c r="H336" s="173">
        <f t="shared" si="22"/>
        <v>19</v>
      </c>
      <c r="I336" s="200" t="s">
        <v>153</v>
      </c>
      <c r="J336" s="169">
        <v>524684</v>
      </c>
      <c r="K336" s="169">
        <v>218781</v>
      </c>
      <c r="L336" s="175">
        <v>22.7</v>
      </c>
      <c r="M336" s="175"/>
      <c r="N336" s="177"/>
      <c r="O336" s="177"/>
      <c r="P336" s="178"/>
      <c r="Q336" s="179" t="str">
        <f t="shared" si="23"/>
        <v/>
      </c>
      <c r="R336" s="180" t="str">
        <f t="shared" si="24"/>
        <v/>
      </c>
      <c r="S336"/>
    </row>
    <row r="337" spans="1:19" ht="15.75" x14ac:dyDescent="0.45">
      <c r="A337" s="169" t="s">
        <v>146</v>
      </c>
      <c r="B337" s="169">
        <v>9</v>
      </c>
      <c r="C337" s="169">
        <v>3</v>
      </c>
      <c r="D337" s="183" t="s">
        <v>32</v>
      </c>
      <c r="E337" s="171">
        <v>44662</v>
      </c>
      <c r="F337" s="172">
        <f t="shared" si="20"/>
        <v>12.857142857142858</v>
      </c>
      <c r="G337" s="173">
        <f t="shared" si="21"/>
        <v>41</v>
      </c>
      <c r="H337" s="173">
        <f t="shared" si="22"/>
        <v>19</v>
      </c>
      <c r="I337" s="198"/>
      <c r="J337" s="169">
        <v>524685</v>
      </c>
      <c r="K337" s="169">
        <v>218781</v>
      </c>
      <c r="L337" s="175">
        <v>21.3</v>
      </c>
      <c r="M337" s="175"/>
      <c r="N337" s="177"/>
      <c r="O337" s="177"/>
      <c r="P337" s="178"/>
      <c r="Q337" s="179" t="str">
        <f t="shared" si="23"/>
        <v/>
      </c>
      <c r="R337" s="180" t="str">
        <f t="shared" si="24"/>
        <v/>
      </c>
      <c r="S337"/>
    </row>
    <row r="338" spans="1:19" ht="15.75" x14ac:dyDescent="0.45">
      <c r="A338" s="169" t="s">
        <v>147</v>
      </c>
      <c r="B338" s="169">
        <v>10</v>
      </c>
      <c r="C338" s="169">
        <v>4</v>
      </c>
      <c r="D338" s="183" t="s">
        <v>32</v>
      </c>
      <c r="E338" s="171">
        <v>44662</v>
      </c>
      <c r="F338" s="172">
        <f t="shared" si="20"/>
        <v>12.857142857142858</v>
      </c>
      <c r="G338" s="173">
        <f t="shared" si="21"/>
        <v>41</v>
      </c>
      <c r="H338" s="173">
        <f t="shared" si="22"/>
        <v>19</v>
      </c>
      <c r="I338" s="191"/>
      <c r="J338" s="169">
        <v>524686</v>
      </c>
      <c r="K338" s="169">
        <v>218781</v>
      </c>
      <c r="L338" s="175">
        <v>21.9</v>
      </c>
      <c r="M338" s="175"/>
      <c r="N338" s="177"/>
      <c r="O338" s="177"/>
      <c r="P338" s="178"/>
      <c r="Q338" s="179" t="str">
        <f t="shared" si="23"/>
        <v/>
      </c>
      <c r="R338" s="180" t="str">
        <f t="shared" si="24"/>
        <v/>
      </c>
      <c r="S338"/>
    </row>
    <row r="339" spans="1:19" ht="15.75" x14ac:dyDescent="0.45">
      <c r="A339" s="169" t="s">
        <v>111</v>
      </c>
      <c r="B339" s="169">
        <v>12</v>
      </c>
      <c r="C339" s="169">
        <v>1</v>
      </c>
      <c r="D339" s="184" t="s">
        <v>33</v>
      </c>
      <c r="E339" s="171">
        <v>44662</v>
      </c>
      <c r="F339" s="172">
        <f t="shared" si="20"/>
        <v>12.857142857142858</v>
      </c>
      <c r="G339" s="173">
        <f t="shared" si="21"/>
        <v>41</v>
      </c>
      <c r="H339" s="173">
        <f t="shared" si="22"/>
        <v>19</v>
      </c>
      <c r="I339" s="202" t="s">
        <v>154</v>
      </c>
      <c r="J339" s="169">
        <v>524688</v>
      </c>
      <c r="K339" s="169">
        <v>218782</v>
      </c>
      <c r="L339" s="175">
        <v>22.8</v>
      </c>
      <c r="M339" s="175"/>
      <c r="N339" s="177"/>
      <c r="O339" s="177"/>
      <c r="P339" s="178"/>
      <c r="Q339" s="179" t="str">
        <f t="shared" si="23"/>
        <v/>
      </c>
      <c r="R339" s="180" t="str">
        <f t="shared" si="24"/>
        <v/>
      </c>
      <c r="S339"/>
    </row>
    <row r="340" spans="1:19" ht="15.75" x14ac:dyDescent="0.45">
      <c r="A340" s="169" t="s">
        <v>148</v>
      </c>
      <c r="B340" s="169">
        <v>15</v>
      </c>
      <c r="C340" s="169">
        <v>4</v>
      </c>
      <c r="D340" s="184" t="s">
        <v>33</v>
      </c>
      <c r="E340" s="171">
        <v>44662</v>
      </c>
      <c r="F340" s="172">
        <f t="shared" si="20"/>
        <v>12.857142857142858</v>
      </c>
      <c r="G340" s="173">
        <f t="shared" si="21"/>
        <v>41</v>
      </c>
      <c r="H340" s="173">
        <f t="shared" si="22"/>
        <v>19</v>
      </c>
      <c r="I340" s="190"/>
      <c r="J340" s="169">
        <v>524691</v>
      </c>
      <c r="K340" s="169">
        <v>218782</v>
      </c>
      <c r="L340" s="175">
        <v>23.5</v>
      </c>
      <c r="M340" s="175"/>
      <c r="N340" s="177"/>
      <c r="O340" s="177"/>
      <c r="P340" s="178"/>
      <c r="Q340" s="179" t="str">
        <f t="shared" si="23"/>
        <v/>
      </c>
      <c r="R340" s="180" t="str">
        <f t="shared" si="24"/>
        <v/>
      </c>
      <c r="S340"/>
    </row>
    <row r="341" spans="1:19" ht="15.75" x14ac:dyDescent="0.45">
      <c r="A341" s="169" t="s">
        <v>149</v>
      </c>
      <c r="B341" s="169">
        <v>16</v>
      </c>
      <c r="C341" s="169">
        <v>0</v>
      </c>
      <c r="D341" s="186" t="s">
        <v>34</v>
      </c>
      <c r="E341" s="171">
        <v>44662</v>
      </c>
      <c r="F341" s="172">
        <f t="shared" si="20"/>
        <v>12.857142857142858</v>
      </c>
      <c r="G341" s="173">
        <f t="shared" si="21"/>
        <v>41</v>
      </c>
      <c r="H341" s="173">
        <f t="shared" si="22"/>
        <v>19</v>
      </c>
      <c r="I341" s="191" t="s">
        <v>156</v>
      </c>
      <c r="J341" s="169">
        <v>524692</v>
      </c>
      <c r="K341" s="169">
        <v>218783</v>
      </c>
      <c r="L341" s="175">
        <v>16.600000000000001</v>
      </c>
      <c r="M341" s="175"/>
      <c r="N341" s="177"/>
      <c r="O341" s="177"/>
      <c r="P341" s="178"/>
      <c r="Q341" s="179" t="str">
        <f t="shared" si="23"/>
        <v/>
      </c>
      <c r="R341" s="180" t="str">
        <f t="shared" si="24"/>
        <v/>
      </c>
      <c r="S341"/>
    </row>
    <row r="342" spans="1:19" ht="15.75" x14ac:dyDescent="0.45">
      <c r="A342" s="169" t="s">
        <v>112</v>
      </c>
      <c r="B342" s="169">
        <v>18</v>
      </c>
      <c r="C342" s="169">
        <v>2</v>
      </c>
      <c r="D342" s="186" t="s">
        <v>34</v>
      </c>
      <c r="E342" s="171">
        <v>44662</v>
      </c>
      <c r="F342" s="172">
        <f t="shared" si="20"/>
        <v>12.857142857142858</v>
      </c>
      <c r="G342" s="173">
        <f t="shared" si="21"/>
        <v>41</v>
      </c>
      <c r="H342" s="173">
        <f t="shared" si="22"/>
        <v>19</v>
      </c>
      <c r="I342" s="190" t="s">
        <v>154</v>
      </c>
      <c r="J342" s="169">
        <v>524694</v>
      </c>
      <c r="K342" s="169">
        <v>218783</v>
      </c>
      <c r="L342" s="175">
        <v>18.7</v>
      </c>
      <c r="M342" s="175"/>
      <c r="N342" s="177"/>
      <c r="O342" s="177"/>
      <c r="P342" s="178"/>
      <c r="Q342" s="179" t="str">
        <f t="shared" si="23"/>
        <v/>
      </c>
      <c r="R342" s="180" t="str">
        <f t="shared" si="24"/>
        <v/>
      </c>
      <c r="S342"/>
    </row>
    <row r="343" spans="1:19" ht="15.75" x14ac:dyDescent="0.45">
      <c r="A343" s="169" t="s">
        <v>99</v>
      </c>
      <c r="B343" s="169">
        <v>19</v>
      </c>
      <c r="C343" s="169">
        <v>3</v>
      </c>
      <c r="D343" s="186" t="s">
        <v>34</v>
      </c>
      <c r="E343" s="171">
        <v>44662</v>
      </c>
      <c r="F343" s="172">
        <f t="shared" si="20"/>
        <v>12.857142857142858</v>
      </c>
      <c r="G343" s="173">
        <f t="shared" si="21"/>
        <v>41</v>
      </c>
      <c r="H343" s="173">
        <f t="shared" si="22"/>
        <v>19</v>
      </c>
      <c r="I343" s="199" t="s">
        <v>153</v>
      </c>
      <c r="J343" s="169">
        <v>524695</v>
      </c>
      <c r="K343" s="169">
        <v>218783</v>
      </c>
      <c r="L343" s="175">
        <v>18.7</v>
      </c>
      <c r="M343" s="175"/>
      <c r="N343" s="177"/>
      <c r="O343" s="177"/>
      <c r="P343" s="178"/>
      <c r="Q343" s="179" t="str">
        <f t="shared" si="23"/>
        <v/>
      </c>
      <c r="R343" s="180" t="str">
        <f t="shared" si="24"/>
        <v/>
      </c>
      <c r="S343"/>
    </row>
    <row r="344" spans="1:19" ht="15.75" x14ac:dyDescent="0.45">
      <c r="A344" s="169" t="s">
        <v>100</v>
      </c>
      <c r="B344" s="169">
        <v>20</v>
      </c>
      <c r="C344" s="169">
        <v>4</v>
      </c>
      <c r="D344" s="186" t="s">
        <v>34</v>
      </c>
      <c r="E344" s="171">
        <v>44662</v>
      </c>
      <c r="F344" s="172">
        <f t="shared" si="20"/>
        <v>12.857142857142858</v>
      </c>
      <c r="G344" s="173">
        <f t="shared" si="21"/>
        <v>41</v>
      </c>
      <c r="H344" s="173">
        <f t="shared" si="22"/>
        <v>19</v>
      </c>
      <c r="I344" s="199" t="s">
        <v>153</v>
      </c>
      <c r="J344" s="169">
        <v>524696</v>
      </c>
      <c r="K344" s="169">
        <v>218783</v>
      </c>
      <c r="L344" s="175">
        <v>18.899999999999999</v>
      </c>
      <c r="M344" s="175"/>
      <c r="N344" s="177"/>
      <c r="O344" s="177"/>
      <c r="P344" s="178"/>
      <c r="Q344" s="179" t="str">
        <f t="shared" si="23"/>
        <v/>
      </c>
      <c r="R344" s="180" t="str">
        <f t="shared" si="24"/>
        <v/>
      </c>
      <c r="S344"/>
    </row>
    <row r="345" spans="1:19" ht="15.75" x14ac:dyDescent="0.45">
      <c r="A345" s="169" t="s">
        <v>101</v>
      </c>
      <c r="B345" s="169">
        <v>22</v>
      </c>
      <c r="C345" s="169">
        <v>1</v>
      </c>
      <c r="D345" s="187" t="s">
        <v>35</v>
      </c>
      <c r="E345" s="171">
        <v>44662</v>
      </c>
      <c r="F345" s="172">
        <f t="shared" si="20"/>
        <v>12.857142857142858</v>
      </c>
      <c r="G345" s="173">
        <f t="shared" si="21"/>
        <v>41</v>
      </c>
      <c r="H345" s="173">
        <f t="shared" si="22"/>
        <v>19</v>
      </c>
      <c r="I345" s="199" t="s">
        <v>153</v>
      </c>
      <c r="J345" s="169">
        <v>524698</v>
      </c>
      <c r="K345" s="169">
        <v>218784</v>
      </c>
      <c r="L345" s="175">
        <v>19.7</v>
      </c>
      <c r="M345" s="175"/>
      <c r="N345" s="177"/>
      <c r="O345" s="177"/>
      <c r="P345" s="178"/>
      <c r="Q345" s="179" t="str">
        <f t="shared" si="23"/>
        <v/>
      </c>
      <c r="R345" s="180" t="str">
        <f t="shared" si="24"/>
        <v/>
      </c>
      <c r="S345"/>
    </row>
    <row r="346" spans="1:19" ht="15.75" x14ac:dyDescent="0.45">
      <c r="A346" s="169" t="s">
        <v>113</v>
      </c>
      <c r="B346" s="169">
        <v>23</v>
      </c>
      <c r="C346" s="169">
        <v>2</v>
      </c>
      <c r="D346" s="187" t="s">
        <v>35</v>
      </c>
      <c r="E346" s="171">
        <v>44662</v>
      </c>
      <c r="F346" s="172">
        <f t="shared" si="20"/>
        <v>12.857142857142858</v>
      </c>
      <c r="G346" s="173">
        <f t="shared" si="21"/>
        <v>41</v>
      </c>
      <c r="H346" s="173">
        <f t="shared" si="22"/>
        <v>19</v>
      </c>
      <c r="I346" s="190" t="s">
        <v>154</v>
      </c>
      <c r="J346" s="169">
        <v>524699</v>
      </c>
      <c r="K346" s="169">
        <v>218784</v>
      </c>
      <c r="L346" s="175">
        <v>18.899999999999999</v>
      </c>
      <c r="M346" s="175"/>
      <c r="N346" s="177"/>
      <c r="O346" s="177"/>
      <c r="P346" s="178"/>
      <c r="Q346" s="179" t="str">
        <f t="shared" si="23"/>
        <v/>
      </c>
      <c r="R346" s="180" t="str">
        <f t="shared" si="24"/>
        <v/>
      </c>
      <c r="S346"/>
    </row>
    <row r="347" spans="1:19" ht="15.75" x14ac:dyDescent="0.45">
      <c r="A347" s="169" t="s">
        <v>150</v>
      </c>
      <c r="B347" s="169">
        <v>24</v>
      </c>
      <c r="C347" s="169">
        <v>3</v>
      </c>
      <c r="D347" s="187" t="s">
        <v>35</v>
      </c>
      <c r="E347" s="171">
        <v>44662</v>
      </c>
      <c r="F347" s="172">
        <f t="shared" si="20"/>
        <v>12.857142857142858</v>
      </c>
      <c r="G347" s="173">
        <f t="shared" si="21"/>
        <v>41</v>
      </c>
      <c r="H347" s="173">
        <f t="shared" si="22"/>
        <v>19</v>
      </c>
      <c r="I347" s="191" t="s">
        <v>156</v>
      </c>
      <c r="J347" s="169">
        <v>524700</v>
      </c>
      <c r="K347" s="169">
        <v>218784</v>
      </c>
      <c r="L347" s="175">
        <v>20.5</v>
      </c>
      <c r="M347" s="175">
        <v>23.2</v>
      </c>
      <c r="N347" s="177">
        <v>13.3</v>
      </c>
      <c r="O347" s="177">
        <v>10.3</v>
      </c>
      <c r="P347" s="178"/>
      <c r="Q347" s="179">
        <f t="shared" si="23"/>
        <v>13.170731707317064</v>
      </c>
      <c r="R347" s="180">
        <f t="shared" si="24"/>
        <v>705.49850000000015</v>
      </c>
      <c r="S347"/>
    </row>
    <row r="348" spans="1:19" ht="16.149999999999999" thickBot="1" x14ac:dyDescent="0.5">
      <c r="A348" s="169" t="s">
        <v>102</v>
      </c>
      <c r="B348" s="169">
        <v>25</v>
      </c>
      <c r="C348" s="169">
        <v>4</v>
      </c>
      <c r="D348" s="187" t="s">
        <v>35</v>
      </c>
      <c r="E348" s="171">
        <v>44662</v>
      </c>
      <c r="F348" s="172">
        <f t="shared" si="20"/>
        <v>12.857142857142858</v>
      </c>
      <c r="G348" s="173">
        <f t="shared" si="21"/>
        <v>41</v>
      </c>
      <c r="H348" s="173">
        <f t="shared" si="22"/>
        <v>19</v>
      </c>
      <c r="I348" s="192" t="s">
        <v>153</v>
      </c>
      <c r="J348" s="169">
        <v>524701</v>
      </c>
      <c r="K348" s="169">
        <v>218784</v>
      </c>
      <c r="L348" s="175">
        <v>21.7</v>
      </c>
      <c r="M348" s="175">
        <v>23.1</v>
      </c>
      <c r="N348" s="177">
        <v>5.7</v>
      </c>
      <c r="O348" s="177">
        <v>4.8</v>
      </c>
      <c r="P348" s="178"/>
      <c r="Q348" s="179">
        <f t="shared" si="23"/>
        <v>6.4516129032258229</v>
      </c>
      <c r="R348" s="180">
        <f t="shared" si="24"/>
        <v>65.664000000000001</v>
      </c>
      <c r="S348"/>
    </row>
    <row r="349" spans="1:19" ht="16.149999999999999" thickBot="1" x14ac:dyDescent="0.5">
      <c r="A349" s="169" t="s">
        <v>103</v>
      </c>
      <c r="B349" s="169">
        <v>26</v>
      </c>
      <c r="C349" s="169">
        <v>0</v>
      </c>
      <c r="D349" s="188" t="s">
        <v>36</v>
      </c>
      <c r="E349" s="171">
        <v>44662</v>
      </c>
      <c r="F349" s="172">
        <f t="shared" si="20"/>
        <v>12.857142857142858</v>
      </c>
      <c r="G349" s="173">
        <f t="shared" si="21"/>
        <v>41</v>
      </c>
      <c r="H349" s="173">
        <f t="shared" si="22"/>
        <v>19</v>
      </c>
      <c r="I349" s="192" t="s">
        <v>153</v>
      </c>
      <c r="J349" s="169">
        <v>524702</v>
      </c>
      <c r="K349" s="169">
        <v>218785</v>
      </c>
      <c r="L349" s="175">
        <v>19.7</v>
      </c>
      <c r="M349" s="175"/>
      <c r="N349" s="175"/>
      <c r="O349" s="177"/>
      <c r="P349" s="178"/>
      <c r="Q349" s="179" t="str">
        <f t="shared" si="23"/>
        <v/>
      </c>
      <c r="R349" s="180" t="str">
        <f t="shared" si="24"/>
        <v/>
      </c>
      <c r="S349"/>
    </row>
    <row r="350" spans="1:19" ht="16.149999999999999" thickBot="1" x14ac:dyDescent="0.5">
      <c r="A350" s="169" t="s">
        <v>114</v>
      </c>
      <c r="B350" s="169">
        <v>27</v>
      </c>
      <c r="C350" s="169">
        <v>1</v>
      </c>
      <c r="D350" s="188" t="s">
        <v>36</v>
      </c>
      <c r="E350" s="171">
        <v>44662</v>
      </c>
      <c r="F350" s="172">
        <f t="shared" si="20"/>
        <v>12.857142857142858</v>
      </c>
      <c r="G350" s="173">
        <f t="shared" si="21"/>
        <v>41</v>
      </c>
      <c r="H350" s="173">
        <f t="shared" si="22"/>
        <v>19</v>
      </c>
      <c r="I350" s="203" t="s">
        <v>154</v>
      </c>
      <c r="J350" s="169">
        <v>524703</v>
      </c>
      <c r="K350" s="169">
        <v>218785</v>
      </c>
      <c r="L350" s="175">
        <v>19.399999999999999</v>
      </c>
      <c r="M350" s="175"/>
      <c r="N350" s="175"/>
      <c r="O350" s="177"/>
      <c r="P350" s="178"/>
      <c r="Q350" s="179" t="str">
        <f t="shared" si="23"/>
        <v/>
      </c>
      <c r="R350" s="180" t="str">
        <f t="shared" si="24"/>
        <v/>
      </c>
      <c r="S350"/>
    </row>
    <row r="351" spans="1:19" ht="16.149999999999999" thickBot="1" x14ac:dyDescent="0.5">
      <c r="A351" s="169" t="s">
        <v>151</v>
      </c>
      <c r="B351" s="169">
        <v>28</v>
      </c>
      <c r="C351" s="169">
        <v>2</v>
      </c>
      <c r="D351" s="188" t="s">
        <v>36</v>
      </c>
      <c r="E351" s="171">
        <v>44662</v>
      </c>
      <c r="F351" s="172">
        <f t="shared" si="20"/>
        <v>12.857142857142858</v>
      </c>
      <c r="G351" s="173">
        <f t="shared" si="21"/>
        <v>41</v>
      </c>
      <c r="H351" s="173">
        <f t="shared" si="22"/>
        <v>19</v>
      </c>
      <c r="I351" s="195" t="s">
        <v>156</v>
      </c>
      <c r="J351" s="169">
        <v>524704</v>
      </c>
      <c r="K351" s="169">
        <v>218785</v>
      </c>
      <c r="L351" s="175">
        <v>22.9</v>
      </c>
      <c r="M351" s="175">
        <v>24.7</v>
      </c>
      <c r="N351" s="175">
        <v>4</v>
      </c>
      <c r="O351" s="177">
        <v>3.6</v>
      </c>
      <c r="P351" s="178"/>
      <c r="Q351" s="179">
        <f t="shared" si="23"/>
        <v>7.8602620087336206</v>
      </c>
      <c r="R351" s="180">
        <f t="shared" si="24"/>
        <v>25.92</v>
      </c>
      <c r="S351"/>
    </row>
    <row r="352" spans="1:19" ht="16.149999999999999" thickBot="1" x14ac:dyDescent="0.5">
      <c r="A352" s="169" t="s">
        <v>104</v>
      </c>
      <c r="B352" s="169">
        <v>29</v>
      </c>
      <c r="C352" s="169">
        <v>3</v>
      </c>
      <c r="D352" s="188" t="s">
        <v>36</v>
      </c>
      <c r="E352" s="171">
        <v>44662</v>
      </c>
      <c r="F352" s="172">
        <f t="shared" si="20"/>
        <v>12.857142857142858</v>
      </c>
      <c r="G352" s="173">
        <f t="shared" si="21"/>
        <v>41</v>
      </c>
      <c r="H352" s="173">
        <f t="shared" si="22"/>
        <v>19</v>
      </c>
      <c r="I352" s="192" t="s">
        <v>153</v>
      </c>
      <c r="J352" s="169">
        <v>524705</v>
      </c>
      <c r="K352" s="169">
        <v>218785</v>
      </c>
      <c r="L352" s="175">
        <v>17.600000000000001</v>
      </c>
      <c r="M352" s="175"/>
      <c r="N352" s="175"/>
      <c r="O352" s="177"/>
      <c r="P352" s="178"/>
      <c r="Q352" s="179" t="str">
        <f t="shared" si="23"/>
        <v/>
      </c>
      <c r="R352" s="180" t="str">
        <f t="shared" si="24"/>
        <v/>
      </c>
      <c r="S352"/>
    </row>
    <row r="353" spans="1:19" ht="16.149999999999999" thickBot="1" x14ac:dyDescent="0.5">
      <c r="A353" s="169" t="s">
        <v>152</v>
      </c>
      <c r="B353" s="169">
        <v>30</v>
      </c>
      <c r="C353" s="169">
        <v>4</v>
      </c>
      <c r="D353" s="188" t="s">
        <v>36</v>
      </c>
      <c r="E353" s="171">
        <v>44662</v>
      </c>
      <c r="F353" s="172">
        <f t="shared" si="20"/>
        <v>12.857142857142858</v>
      </c>
      <c r="G353" s="173">
        <f t="shared" si="21"/>
        <v>41</v>
      </c>
      <c r="H353" s="173">
        <f t="shared" si="22"/>
        <v>19</v>
      </c>
      <c r="I353" s="195" t="s">
        <v>156</v>
      </c>
      <c r="J353" s="169">
        <v>524706</v>
      </c>
      <c r="K353" s="169">
        <v>218785</v>
      </c>
      <c r="L353" s="175">
        <v>23.6</v>
      </c>
      <c r="M353" s="175">
        <v>26</v>
      </c>
      <c r="N353" s="175">
        <v>3.9</v>
      </c>
      <c r="O353" s="177">
        <v>3.7</v>
      </c>
      <c r="P353" s="178"/>
      <c r="Q353" s="179">
        <f t="shared" si="23"/>
        <v>10.169491525423723</v>
      </c>
      <c r="R353" s="180">
        <f t="shared" si="24"/>
        <v>26.695499999999999</v>
      </c>
      <c r="S353"/>
    </row>
    <row r="354" spans="1:19" ht="16.149999999999999" thickBot="1" x14ac:dyDescent="0.5">
      <c r="A354" s="169" t="s">
        <v>142</v>
      </c>
      <c r="B354" s="169">
        <v>1</v>
      </c>
      <c r="C354" s="169">
        <v>0</v>
      </c>
      <c r="D354" s="170" t="s">
        <v>31</v>
      </c>
      <c r="E354" s="171">
        <v>44664</v>
      </c>
      <c r="F354" s="172">
        <f t="shared" si="20"/>
        <v>13.142857142857142</v>
      </c>
      <c r="G354" s="173">
        <f t="shared" si="21"/>
        <v>43</v>
      </c>
      <c r="H354" s="173">
        <f t="shared" si="22"/>
        <v>21</v>
      </c>
      <c r="I354" s="211" t="s">
        <v>156</v>
      </c>
      <c r="J354" s="169">
        <v>524677</v>
      </c>
      <c r="K354" s="169">
        <v>218780</v>
      </c>
      <c r="L354" s="175">
        <v>21.5</v>
      </c>
      <c r="M354" s="175"/>
      <c r="N354" s="177"/>
      <c r="O354" s="177"/>
      <c r="P354" s="178"/>
      <c r="Q354" s="179" t="str">
        <f t="shared" si="23"/>
        <v/>
      </c>
      <c r="R354" s="180" t="str">
        <f t="shared" si="24"/>
        <v/>
      </c>
      <c r="S354"/>
    </row>
    <row r="355" spans="1:19" ht="16.149999999999999" thickBot="1" x14ac:dyDescent="0.5">
      <c r="A355" s="169" t="s">
        <v>96</v>
      </c>
      <c r="B355" s="169">
        <v>3</v>
      </c>
      <c r="C355" s="169">
        <v>2</v>
      </c>
      <c r="D355" s="170" t="s">
        <v>31</v>
      </c>
      <c r="E355" s="171">
        <v>44664</v>
      </c>
      <c r="F355" s="172">
        <f t="shared" si="20"/>
        <v>13.142857142857142</v>
      </c>
      <c r="G355" s="173">
        <f t="shared" si="21"/>
        <v>43</v>
      </c>
      <c r="H355" s="173">
        <f t="shared" si="22"/>
        <v>21</v>
      </c>
      <c r="I355" s="204" t="s">
        <v>153</v>
      </c>
      <c r="J355" s="169">
        <v>524679</v>
      </c>
      <c r="K355" s="169">
        <v>218780</v>
      </c>
      <c r="L355" s="175">
        <v>22</v>
      </c>
      <c r="M355" s="175"/>
      <c r="N355" s="177"/>
      <c r="O355" s="177"/>
      <c r="P355" s="178"/>
      <c r="Q355" s="179" t="str">
        <f t="shared" si="23"/>
        <v/>
      </c>
      <c r="R355" s="180" t="str">
        <f t="shared" si="24"/>
        <v/>
      </c>
      <c r="S355"/>
    </row>
    <row r="356" spans="1:19" ht="16.149999999999999" thickBot="1" x14ac:dyDescent="0.5">
      <c r="A356" s="169" t="s">
        <v>143</v>
      </c>
      <c r="B356" s="169">
        <v>4</v>
      </c>
      <c r="C356" s="169">
        <v>3</v>
      </c>
      <c r="D356" s="170" t="s">
        <v>31</v>
      </c>
      <c r="E356" s="171">
        <v>44664</v>
      </c>
      <c r="F356" s="172">
        <f t="shared" ref="F356:F419" si="25">(E356-44572)/7</f>
        <v>13.142857142857142</v>
      </c>
      <c r="G356" s="173">
        <f t="shared" ref="G356:G419" si="26">E356-44621</f>
        <v>43</v>
      </c>
      <c r="H356" s="173">
        <f t="shared" ref="H356:H419" si="27">E356-44643</f>
        <v>21</v>
      </c>
      <c r="I356" s="197" t="s">
        <v>154</v>
      </c>
      <c r="J356" s="169">
        <v>524680</v>
      </c>
      <c r="K356" s="169">
        <v>218780</v>
      </c>
      <c r="L356" s="175">
        <v>19.899999999999999</v>
      </c>
      <c r="M356" s="175">
        <v>22.6</v>
      </c>
      <c r="N356" s="177">
        <v>11.9</v>
      </c>
      <c r="O356" s="177">
        <v>9.1</v>
      </c>
      <c r="P356" s="178"/>
      <c r="Q356" s="179">
        <f t="shared" ref="Q356:Q419" si="28">IF(M356="","",((M356/L356)-1)*100)</f>
        <v>13.567839195979925</v>
      </c>
      <c r="R356" s="180">
        <f t="shared" ref="R356:R419" si="29">IF(N356="","",N356*O356*O356/2)</f>
        <v>492.71949999999993</v>
      </c>
      <c r="S356"/>
    </row>
    <row r="357" spans="1:19" ht="16.149999999999999" thickBot="1" x14ac:dyDescent="0.5">
      <c r="A357" s="169" t="s">
        <v>144</v>
      </c>
      <c r="B357" s="169">
        <v>5</v>
      </c>
      <c r="C357" s="169">
        <v>4</v>
      </c>
      <c r="D357" s="170" t="s">
        <v>31</v>
      </c>
      <c r="E357" s="171">
        <v>44664</v>
      </c>
      <c r="F357" s="172">
        <f t="shared" si="25"/>
        <v>13.142857142857142</v>
      </c>
      <c r="G357" s="173">
        <f t="shared" si="26"/>
        <v>43</v>
      </c>
      <c r="H357" s="173">
        <f t="shared" si="27"/>
        <v>21</v>
      </c>
      <c r="I357" s="205"/>
      <c r="J357" s="169">
        <v>524681</v>
      </c>
      <c r="K357" s="169">
        <v>218780</v>
      </c>
      <c r="L357" s="175">
        <v>22.6</v>
      </c>
      <c r="M357" s="175"/>
      <c r="N357" s="177"/>
      <c r="O357" s="177"/>
      <c r="P357" s="178"/>
      <c r="Q357" s="179" t="str">
        <f t="shared" si="28"/>
        <v/>
      </c>
      <c r="R357" s="180" t="str">
        <f t="shared" si="29"/>
        <v/>
      </c>
      <c r="S357"/>
    </row>
    <row r="358" spans="1:19" ht="16.149999999999999" thickBot="1" x14ac:dyDescent="0.5">
      <c r="A358" s="169" t="s">
        <v>145</v>
      </c>
      <c r="B358" s="169">
        <v>6</v>
      </c>
      <c r="C358" s="169">
        <v>0</v>
      </c>
      <c r="D358" s="183" t="s">
        <v>32</v>
      </c>
      <c r="E358" s="171">
        <v>44664</v>
      </c>
      <c r="F358" s="172">
        <f t="shared" si="25"/>
        <v>13.142857142857142</v>
      </c>
      <c r="G358" s="173">
        <f t="shared" si="26"/>
        <v>43</v>
      </c>
      <c r="H358" s="173">
        <f t="shared" si="27"/>
        <v>21</v>
      </c>
      <c r="I358" s="200"/>
      <c r="J358" s="169">
        <v>524682</v>
      </c>
      <c r="K358" s="169">
        <v>218781</v>
      </c>
      <c r="L358" s="175">
        <v>21.4</v>
      </c>
      <c r="M358" s="175"/>
      <c r="N358" s="177"/>
      <c r="O358" s="177"/>
      <c r="P358" s="178"/>
      <c r="Q358" s="179" t="str">
        <f t="shared" si="28"/>
        <v/>
      </c>
      <c r="R358" s="180" t="str">
        <f t="shared" si="29"/>
        <v/>
      </c>
      <c r="S358"/>
    </row>
    <row r="359" spans="1:19" ht="16.149999999999999" thickBot="1" x14ac:dyDescent="0.5">
      <c r="A359" s="169" t="s">
        <v>97</v>
      </c>
      <c r="B359" s="169">
        <v>7</v>
      </c>
      <c r="C359" s="169">
        <v>1</v>
      </c>
      <c r="D359" s="183" t="s">
        <v>32</v>
      </c>
      <c r="E359" s="171">
        <v>44664</v>
      </c>
      <c r="F359" s="172">
        <f t="shared" si="25"/>
        <v>13.142857142857142</v>
      </c>
      <c r="G359" s="173">
        <f t="shared" si="26"/>
        <v>43</v>
      </c>
      <c r="H359" s="173">
        <f t="shared" si="27"/>
        <v>21</v>
      </c>
      <c r="I359" s="200" t="s">
        <v>153</v>
      </c>
      <c r="J359" s="169">
        <v>524683</v>
      </c>
      <c r="K359" s="169">
        <v>218781</v>
      </c>
      <c r="L359" s="175">
        <v>20.9</v>
      </c>
      <c r="M359" s="175"/>
      <c r="N359" s="177"/>
      <c r="O359" s="177"/>
      <c r="P359" s="178"/>
      <c r="Q359" s="179" t="str">
        <f t="shared" si="28"/>
        <v/>
      </c>
      <c r="R359" s="180" t="str">
        <f t="shared" si="29"/>
        <v/>
      </c>
      <c r="S359"/>
    </row>
    <row r="360" spans="1:19" ht="16.149999999999999" thickBot="1" x14ac:dyDescent="0.5">
      <c r="A360" s="169" t="s">
        <v>98</v>
      </c>
      <c r="B360" s="169">
        <v>8</v>
      </c>
      <c r="C360" s="169">
        <v>2</v>
      </c>
      <c r="D360" s="183" t="s">
        <v>32</v>
      </c>
      <c r="E360" s="171">
        <v>44664</v>
      </c>
      <c r="F360" s="172">
        <f t="shared" si="25"/>
        <v>13.142857142857142</v>
      </c>
      <c r="G360" s="173">
        <f t="shared" si="26"/>
        <v>43</v>
      </c>
      <c r="H360" s="173">
        <f t="shared" si="27"/>
        <v>21</v>
      </c>
      <c r="I360" s="200" t="s">
        <v>153</v>
      </c>
      <c r="J360" s="169">
        <v>524684</v>
      </c>
      <c r="K360" s="169">
        <v>218781</v>
      </c>
      <c r="L360" s="175">
        <v>22.7</v>
      </c>
      <c r="M360" s="175"/>
      <c r="N360" s="177"/>
      <c r="O360" s="177"/>
      <c r="P360" s="178"/>
      <c r="Q360" s="179" t="str">
        <f t="shared" si="28"/>
        <v/>
      </c>
      <c r="R360" s="180" t="str">
        <f t="shared" si="29"/>
        <v/>
      </c>
      <c r="S360"/>
    </row>
    <row r="361" spans="1:19" ht="15.75" x14ac:dyDescent="0.45">
      <c r="A361" s="169" t="s">
        <v>146</v>
      </c>
      <c r="B361" s="169">
        <v>9</v>
      </c>
      <c r="C361" s="169">
        <v>3</v>
      </c>
      <c r="D361" s="183" t="s">
        <v>32</v>
      </c>
      <c r="E361" s="171">
        <v>44664</v>
      </c>
      <c r="F361" s="172">
        <f t="shared" si="25"/>
        <v>13.142857142857142</v>
      </c>
      <c r="G361" s="173">
        <f t="shared" si="26"/>
        <v>43</v>
      </c>
      <c r="H361" s="173">
        <f t="shared" si="27"/>
        <v>21</v>
      </c>
      <c r="I361" s="198"/>
      <c r="J361" s="169">
        <v>524685</v>
      </c>
      <c r="K361" s="169">
        <v>218781</v>
      </c>
      <c r="L361" s="175">
        <v>21.3</v>
      </c>
      <c r="M361" s="175"/>
      <c r="N361" s="177"/>
      <c r="O361" s="177"/>
      <c r="P361" s="178"/>
      <c r="Q361" s="179" t="str">
        <f t="shared" si="28"/>
        <v/>
      </c>
      <c r="R361" s="180" t="str">
        <f t="shared" si="29"/>
        <v/>
      </c>
      <c r="S361"/>
    </row>
    <row r="362" spans="1:19" ht="15.75" x14ac:dyDescent="0.45">
      <c r="A362" s="169" t="s">
        <v>147</v>
      </c>
      <c r="B362" s="169">
        <v>10</v>
      </c>
      <c r="C362" s="169">
        <v>4</v>
      </c>
      <c r="D362" s="183" t="s">
        <v>32</v>
      </c>
      <c r="E362" s="171">
        <v>44664</v>
      </c>
      <c r="F362" s="172">
        <f t="shared" si="25"/>
        <v>13.142857142857142</v>
      </c>
      <c r="G362" s="173">
        <f t="shared" si="26"/>
        <v>43</v>
      </c>
      <c r="H362" s="173">
        <f t="shared" si="27"/>
        <v>21</v>
      </c>
      <c r="I362" s="191"/>
      <c r="J362" s="169">
        <v>524686</v>
      </c>
      <c r="K362" s="169">
        <v>218781</v>
      </c>
      <c r="L362" s="175">
        <v>21.9</v>
      </c>
      <c r="M362" s="175"/>
      <c r="N362" s="177"/>
      <c r="O362" s="177"/>
      <c r="P362" s="178"/>
      <c r="Q362" s="179" t="str">
        <f t="shared" si="28"/>
        <v/>
      </c>
      <c r="R362" s="180" t="str">
        <f t="shared" si="29"/>
        <v/>
      </c>
      <c r="S362"/>
    </row>
    <row r="363" spans="1:19" ht="15.75" x14ac:dyDescent="0.45">
      <c r="A363" s="169" t="s">
        <v>111</v>
      </c>
      <c r="B363" s="169">
        <v>12</v>
      </c>
      <c r="C363" s="169">
        <v>1</v>
      </c>
      <c r="D363" s="184" t="s">
        <v>33</v>
      </c>
      <c r="E363" s="171">
        <v>44664</v>
      </c>
      <c r="F363" s="172">
        <f t="shared" si="25"/>
        <v>13.142857142857142</v>
      </c>
      <c r="G363" s="173">
        <f t="shared" si="26"/>
        <v>43</v>
      </c>
      <c r="H363" s="173">
        <f t="shared" si="27"/>
        <v>21</v>
      </c>
      <c r="I363" s="202" t="s">
        <v>154</v>
      </c>
      <c r="J363" s="169">
        <v>524688</v>
      </c>
      <c r="K363" s="169">
        <v>218782</v>
      </c>
      <c r="L363" s="175">
        <v>22.8</v>
      </c>
      <c r="M363" s="175"/>
      <c r="N363" s="177"/>
      <c r="O363" s="177"/>
      <c r="P363" s="178"/>
      <c r="Q363" s="179" t="str">
        <f t="shared" si="28"/>
        <v/>
      </c>
      <c r="R363" s="180" t="str">
        <f t="shared" si="29"/>
        <v/>
      </c>
      <c r="S363"/>
    </row>
    <row r="364" spans="1:19" ht="15.75" x14ac:dyDescent="0.45">
      <c r="A364" s="169" t="s">
        <v>148</v>
      </c>
      <c r="B364" s="169">
        <v>15</v>
      </c>
      <c r="C364" s="169">
        <v>4</v>
      </c>
      <c r="D364" s="184" t="s">
        <v>33</v>
      </c>
      <c r="E364" s="171">
        <v>44664</v>
      </c>
      <c r="F364" s="172">
        <f t="shared" si="25"/>
        <v>13.142857142857142</v>
      </c>
      <c r="G364" s="173">
        <f t="shared" si="26"/>
        <v>43</v>
      </c>
      <c r="H364" s="173">
        <f t="shared" si="27"/>
        <v>21</v>
      </c>
      <c r="I364" s="190"/>
      <c r="J364" s="169">
        <v>524691</v>
      </c>
      <c r="K364" s="169">
        <v>218782</v>
      </c>
      <c r="L364" s="175">
        <v>23.5</v>
      </c>
      <c r="M364" s="175"/>
      <c r="N364" s="177"/>
      <c r="O364" s="177"/>
      <c r="P364" s="178"/>
      <c r="Q364" s="179" t="str">
        <f t="shared" si="28"/>
        <v/>
      </c>
      <c r="R364" s="180" t="str">
        <f t="shared" si="29"/>
        <v/>
      </c>
      <c r="S364"/>
    </row>
    <row r="365" spans="1:19" ht="15.75" x14ac:dyDescent="0.45">
      <c r="A365" s="169" t="s">
        <v>149</v>
      </c>
      <c r="B365" s="169">
        <v>16</v>
      </c>
      <c r="C365" s="169">
        <v>0</v>
      </c>
      <c r="D365" s="186" t="s">
        <v>34</v>
      </c>
      <c r="E365" s="171">
        <v>44664</v>
      </c>
      <c r="F365" s="172">
        <f t="shared" si="25"/>
        <v>13.142857142857142</v>
      </c>
      <c r="G365" s="173">
        <f t="shared" si="26"/>
        <v>43</v>
      </c>
      <c r="H365" s="173">
        <f t="shared" si="27"/>
        <v>21</v>
      </c>
      <c r="I365" s="191" t="s">
        <v>156</v>
      </c>
      <c r="J365" s="169">
        <v>524692</v>
      </c>
      <c r="K365" s="169">
        <v>218783</v>
      </c>
      <c r="L365" s="175">
        <v>16.600000000000001</v>
      </c>
      <c r="M365" s="175"/>
      <c r="N365" s="177"/>
      <c r="O365" s="177"/>
      <c r="P365" s="178"/>
      <c r="Q365" s="179" t="str">
        <f t="shared" si="28"/>
        <v/>
      </c>
      <c r="R365" s="180" t="str">
        <f t="shared" si="29"/>
        <v/>
      </c>
      <c r="S365"/>
    </row>
    <row r="366" spans="1:19" ht="15.75" x14ac:dyDescent="0.45">
      <c r="A366" s="169" t="s">
        <v>112</v>
      </c>
      <c r="B366" s="169">
        <v>18</v>
      </c>
      <c r="C366" s="169">
        <v>2</v>
      </c>
      <c r="D366" s="186" t="s">
        <v>34</v>
      </c>
      <c r="E366" s="171">
        <v>44664</v>
      </c>
      <c r="F366" s="172">
        <f t="shared" si="25"/>
        <v>13.142857142857142</v>
      </c>
      <c r="G366" s="173">
        <f t="shared" si="26"/>
        <v>43</v>
      </c>
      <c r="H366" s="173">
        <f t="shared" si="27"/>
        <v>21</v>
      </c>
      <c r="I366" s="190" t="s">
        <v>154</v>
      </c>
      <c r="J366" s="169">
        <v>524694</v>
      </c>
      <c r="K366" s="169">
        <v>218783</v>
      </c>
      <c r="L366" s="175">
        <v>18.7</v>
      </c>
      <c r="M366" s="175"/>
      <c r="N366" s="177"/>
      <c r="O366" s="177"/>
      <c r="P366" s="178"/>
      <c r="Q366" s="179" t="str">
        <f t="shared" si="28"/>
        <v/>
      </c>
      <c r="R366" s="180" t="str">
        <f t="shared" si="29"/>
        <v/>
      </c>
      <c r="S366"/>
    </row>
    <row r="367" spans="1:19" ht="15.75" x14ac:dyDescent="0.45">
      <c r="A367" s="169" t="s">
        <v>99</v>
      </c>
      <c r="B367" s="169">
        <v>19</v>
      </c>
      <c r="C367" s="169">
        <v>3</v>
      </c>
      <c r="D367" s="186" t="s">
        <v>34</v>
      </c>
      <c r="E367" s="171">
        <v>44664</v>
      </c>
      <c r="F367" s="172">
        <f t="shared" si="25"/>
        <v>13.142857142857142</v>
      </c>
      <c r="G367" s="173">
        <f t="shared" si="26"/>
        <v>43</v>
      </c>
      <c r="H367" s="173">
        <f t="shared" si="27"/>
        <v>21</v>
      </c>
      <c r="I367" s="199" t="s">
        <v>153</v>
      </c>
      <c r="J367" s="169">
        <v>524695</v>
      </c>
      <c r="K367" s="169">
        <v>218783</v>
      </c>
      <c r="L367" s="175">
        <v>18.7</v>
      </c>
      <c r="M367" s="175"/>
      <c r="N367" s="177"/>
      <c r="O367" s="177"/>
      <c r="P367" s="178"/>
      <c r="Q367" s="179" t="str">
        <f t="shared" si="28"/>
        <v/>
      </c>
      <c r="R367" s="180" t="str">
        <f t="shared" si="29"/>
        <v/>
      </c>
      <c r="S367"/>
    </row>
    <row r="368" spans="1:19" ht="15.75" x14ac:dyDescent="0.45">
      <c r="A368" s="169" t="s">
        <v>100</v>
      </c>
      <c r="B368" s="169">
        <v>20</v>
      </c>
      <c r="C368" s="169">
        <v>4</v>
      </c>
      <c r="D368" s="186" t="s">
        <v>34</v>
      </c>
      <c r="E368" s="171">
        <v>44664</v>
      </c>
      <c r="F368" s="172">
        <f t="shared" si="25"/>
        <v>13.142857142857142</v>
      </c>
      <c r="G368" s="173">
        <f t="shared" si="26"/>
        <v>43</v>
      </c>
      <c r="H368" s="173">
        <f t="shared" si="27"/>
        <v>21</v>
      </c>
      <c r="I368" s="199" t="s">
        <v>153</v>
      </c>
      <c r="J368" s="169">
        <v>524696</v>
      </c>
      <c r="K368" s="169">
        <v>218783</v>
      </c>
      <c r="L368" s="175">
        <v>18.899999999999999</v>
      </c>
      <c r="M368" s="175"/>
      <c r="N368" s="177"/>
      <c r="O368" s="177"/>
      <c r="P368" s="178"/>
      <c r="Q368" s="179" t="str">
        <f t="shared" si="28"/>
        <v/>
      </c>
      <c r="R368" s="180" t="str">
        <f t="shared" si="29"/>
        <v/>
      </c>
      <c r="S368"/>
    </row>
    <row r="369" spans="1:19" ht="15.75" x14ac:dyDescent="0.45">
      <c r="A369" s="169" t="s">
        <v>101</v>
      </c>
      <c r="B369" s="169">
        <v>22</v>
      </c>
      <c r="C369" s="169">
        <v>1</v>
      </c>
      <c r="D369" s="187" t="s">
        <v>35</v>
      </c>
      <c r="E369" s="171">
        <v>44664</v>
      </c>
      <c r="F369" s="172">
        <f t="shared" si="25"/>
        <v>13.142857142857142</v>
      </c>
      <c r="G369" s="173">
        <f t="shared" si="26"/>
        <v>43</v>
      </c>
      <c r="H369" s="173">
        <f t="shared" si="27"/>
        <v>21</v>
      </c>
      <c r="I369" s="199" t="s">
        <v>153</v>
      </c>
      <c r="J369" s="169">
        <v>524698</v>
      </c>
      <c r="K369" s="169">
        <v>218784</v>
      </c>
      <c r="L369" s="175">
        <v>19.7</v>
      </c>
      <c r="M369" s="175"/>
      <c r="N369" s="177"/>
      <c r="O369" s="177"/>
      <c r="P369" s="178"/>
      <c r="Q369" s="179" t="str">
        <f t="shared" si="28"/>
        <v/>
      </c>
      <c r="R369" s="180" t="str">
        <f t="shared" si="29"/>
        <v/>
      </c>
      <c r="S369"/>
    </row>
    <row r="370" spans="1:19" ht="15.75" x14ac:dyDescent="0.45">
      <c r="A370" s="169" t="s">
        <v>113</v>
      </c>
      <c r="B370" s="169">
        <v>23</v>
      </c>
      <c r="C370" s="169">
        <v>2</v>
      </c>
      <c r="D370" s="187" t="s">
        <v>35</v>
      </c>
      <c r="E370" s="171">
        <v>44664</v>
      </c>
      <c r="F370" s="172">
        <f t="shared" si="25"/>
        <v>13.142857142857142</v>
      </c>
      <c r="G370" s="173">
        <f t="shared" si="26"/>
        <v>43</v>
      </c>
      <c r="H370" s="173">
        <f t="shared" si="27"/>
        <v>21</v>
      </c>
      <c r="I370" s="190" t="s">
        <v>154</v>
      </c>
      <c r="J370" s="169">
        <v>524699</v>
      </c>
      <c r="K370" s="169">
        <v>218784</v>
      </c>
      <c r="L370" s="175">
        <v>18.899999999999999</v>
      </c>
      <c r="M370" s="175"/>
      <c r="N370" s="177"/>
      <c r="O370" s="177"/>
      <c r="P370" s="178"/>
      <c r="Q370" s="179" t="str">
        <f t="shared" si="28"/>
        <v/>
      </c>
      <c r="R370" s="180" t="str">
        <f t="shared" si="29"/>
        <v/>
      </c>
      <c r="S370"/>
    </row>
    <row r="371" spans="1:19" ht="15.75" x14ac:dyDescent="0.45">
      <c r="A371" s="169" t="s">
        <v>150</v>
      </c>
      <c r="B371" s="169">
        <v>24</v>
      </c>
      <c r="C371" s="169">
        <v>3</v>
      </c>
      <c r="D371" s="187" t="s">
        <v>35</v>
      </c>
      <c r="E371" s="171">
        <v>44664</v>
      </c>
      <c r="F371" s="172">
        <f t="shared" si="25"/>
        <v>13.142857142857142</v>
      </c>
      <c r="G371" s="173">
        <f t="shared" si="26"/>
        <v>43</v>
      </c>
      <c r="H371" s="173">
        <f t="shared" si="27"/>
        <v>21</v>
      </c>
      <c r="I371" s="191" t="s">
        <v>156</v>
      </c>
      <c r="J371" s="169">
        <v>524700</v>
      </c>
      <c r="K371" s="169">
        <v>218784</v>
      </c>
      <c r="L371" s="175">
        <v>20.5</v>
      </c>
      <c r="M371" s="175">
        <v>24</v>
      </c>
      <c r="N371" s="177">
        <v>13.4</v>
      </c>
      <c r="O371" s="177">
        <v>10.7</v>
      </c>
      <c r="P371" s="178"/>
      <c r="Q371" s="179">
        <f t="shared" si="28"/>
        <v>17.073170731707311</v>
      </c>
      <c r="R371" s="180">
        <f t="shared" si="29"/>
        <v>767.08299999999997</v>
      </c>
      <c r="S371"/>
    </row>
    <row r="372" spans="1:19" ht="15.75" x14ac:dyDescent="0.45">
      <c r="A372" s="169" t="s">
        <v>102</v>
      </c>
      <c r="B372" s="169">
        <v>25</v>
      </c>
      <c r="C372" s="169">
        <v>4</v>
      </c>
      <c r="D372" s="187" t="s">
        <v>35</v>
      </c>
      <c r="E372" s="171">
        <v>44664</v>
      </c>
      <c r="F372" s="172">
        <f t="shared" si="25"/>
        <v>13.142857142857142</v>
      </c>
      <c r="G372" s="173">
        <f t="shared" si="26"/>
        <v>43</v>
      </c>
      <c r="H372" s="173">
        <f t="shared" si="27"/>
        <v>21</v>
      </c>
      <c r="I372" s="199" t="s">
        <v>153</v>
      </c>
      <c r="J372" s="169">
        <v>524701</v>
      </c>
      <c r="K372" s="169">
        <v>218784</v>
      </c>
      <c r="L372" s="175">
        <v>21.7</v>
      </c>
      <c r="M372" s="175">
        <v>23.8</v>
      </c>
      <c r="N372" s="177">
        <v>6.1</v>
      </c>
      <c r="O372" s="177">
        <v>5.6</v>
      </c>
      <c r="P372" s="178"/>
      <c r="Q372" s="179">
        <f t="shared" si="28"/>
        <v>9.6774193548387224</v>
      </c>
      <c r="R372" s="180">
        <f t="shared" si="29"/>
        <v>95.647999999999982</v>
      </c>
      <c r="S372"/>
    </row>
    <row r="373" spans="1:19" ht="15.75" x14ac:dyDescent="0.45">
      <c r="A373" s="169" t="s">
        <v>103</v>
      </c>
      <c r="B373" s="169">
        <v>26</v>
      </c>
      <c r="C373" s="169">
        <v>0</v>
      </c>
      <c r="D373" s="188" t="s">
        <v>36</v>
      </c>
      <c r="E373" s="171">
        <v>44664</v>
      </c>
      <c r="F373" s="172">
        <f t="shared" si="25"/>
        <v>13.142857142857142</v>
      </c>
      <c r="G373" s="173">
        <f t="shared" si="26"/>
        <v>43</v>
      </c>
      <c r="H373" s="173">
        <f t="shared" si="27"/>
        <v>21</v>
      </c>
      <c r="I373" s="199" t="s">
        <v>153</v>
      </c>
      <c r="J373" s="169">
        <v>524702</v>
      </c>
      <c r="K373" s="169">
        <v>218785</v>
      </c>
      <c r="L373" s="175">
        <v>19.7</v>
      </c>
      <c r="M373" s="175"/>
      <c r="N373" s="175"/>
      <c r="O373" s="177"/>
      <c r="P373" s="178"/>
      <c r="Q373" s="179" t="str">
        <f t="shared" si="28"/>
        <v/>
      </c>
      <c r="R373" s="180" t="str">
        <f t="shared" si="29"/>
        <v/>
      </c>
      <c r="S373"/>
    </row>
    <row r="374" spans="1:19" ht="15.75" x14ac:dyDescent="0.45">
      <c r="A374" s="169" t="s">
        <v>114</v>
      </c>
      <c r="B374" s="169">
        <v>27</v>
      </c>
      <c r="C374" s="169">
        <v>1</v>
      </c>
      <c r="D374" s="188" t="s">
        <v>36</v>
      </c>
      <c r="E374" s="171">
        <v>44664</v>
      </c>
      <c r="F374" s="172">
        <f t="shared" si="25"/>
        <v>13.142857142857142</v>
      </c>
      <c r="G374" s="173">
        <f t="shared" si="26"/>
        <v>43</v>
      </c>
      <c r="H374" s="173">
        <f t="shared" si="27"/>
        <v>21</v>
      </c>
      <c r="I374" s="190" t="s">
        <v>154</v>
      </c>
      <c r="J374" s="169">
        <v>524703</v>
      </c>
      <c r="K374" s="169">
        <v>218785</v>
      </c>
      <c r="L374" s="175">
        <v>19.399999999999999</v>
      </c>
      <c r="M374" s="175"/>
      <c r="N374" s="175"/>
      <c r="O374" s="177"/>
      <c r="P374" s="178"/>
      <c r="Q374" s="179" t="str">
        <f t="shared" si="28"/>
        <v/>
      </c>
      <c r="R374" s="180" t="str">
        <f t="shared" si="29"/>
        <v/>
      </c>
      <c r="S374"/>
    </row>
    <row r="375" spans="1:19" ht="15.75" x14ac:dyDescent="0.45">
      <c r="A375" s="169" t="s">
        <v>151</v>
      </c>
      <c r="B375" s="169">
        <v>28</v>
      </c>
      <c r="C375" s="169">
        <v>2</v>
      </c>
      <c r="D375" s="188" t="s">
        <v>36</v>
      </c>
      <c r="E375" s="171">
        <v>44664</v>
      </c>
      <c r="F375" s="172">
        <f t="shared" si="25"/>
        <v>13.142857142857142</v>
      </c>
      <c r="G375" s="173">
        <f t="shared" si="26"/>
        <v>43</v>
      </c>
      <c r="H375" s="173">
        <f t="shared" si="27"/>
        <v>21</v>
      </c>
      <c r="I375" s="191" t="s">
        <v>156</v>
      </c>
      <c r="J375" s="169">
        <v>524704</v>
      </c>
      <c r="K375" s="169">
        <v>218785</v>
      </c>
      <c r="L375" s="175">
        <v>22.9</v>
      </c>
      <c r="M375" s="175">
        <v>25</v>
      </c>
      <c r="N375" s="175">
        <v>5.2</v>
      </c>
      <c r="O375" s="177">
        <v>4.5999999999999996</v>
      </c>
      <c r="P375" s="178"/>
      <c r="Q375" s="179">
        <f t="shared" si="28"/>
        <v>9.1703056768559055</v>
      </c>
      <c r="R375" s="180">
        <f t="shared" si="29"/>
        <v>55.015999999999991</v>
      </c>
      <c r="S375"/>
    </row>
    <row r="376" spans="1:19" ht="15.75" x14ac:dyDescent="0.45">
      <c r="A376" s="169" t="s">
        <v>104</v>
      </c>
      <c r="B376" s="169">
        <v>29</v>
      </c>
      <c r="C376" s="169">
        <v>3</v>
      </c>
      <c r="D376" s="188" t="s">
        <v>36</v>
      </c>
      <c r="E376" s="171">
        <v>44664</v>
      </c>
      <c r="F376" s="172">
        <f t="shared" si="25"/>
        <v>13.142857142857142</v>
      </c>
      <c r="G376" s="173">
        <f t="shared" si="26"/>
        <v>43</v>
      </c>
      <c r="H376" s="173">
        <f t="shared" si="27"/>
        <v>21</v>
      </c>
      <c r="I376" s="199" t="s">
        <v>153</v>
      </c>
      <c r="J376" s="169">
        <v>524705</v>
      </c>
      <c r="K376" s="169">
        <v>218785</v>
      </c>
      <c r="L376" s="175">
        <v>17.600000000000001</v>
      </c>
      <c r="M376" s="175"/>
      <c r="N376" s="175"/>
      <c r="O376" s="177"/>
      <c r="P376" s="178"/>
      <c r="Q376" s="179" t="str">
        <f t="shared" si="28"/>
        <v/>
      </c>
      <c r="R376" s="180" t="str">
        <f t="shared" si="29"/>
        <v/>
      </c>
      <c r="S376"/>
    </row>
    <row r="377" spans="1:19" ht="15.75" x14ac:dyDescent="0.45">
      <c r="A377" s="169" t="s">
        <v>152</v>
      </c>
      <c r="B377" s="169">
        <v>30</v>
      </c>
      <c r="C377" s="169">
        <v>4</v>
      </c>
      <c r="D377" s="188" t="s">
        <v>36</v>
      </c>
      <c r="E377" s="171">
        <v>44664</v>
      </c>
      <c r="F377" s="172">
        <f t="shared" si="25"/>
        <v>13.142857142857142</v>
      </c>
      <c r="G377" s="173">
        <f t="shared" si="26"/>
        <v>43</v>
      </c>
      <c r="H377" s="173">
        <f t="shared" si="27"/>
        <v>21</v>
      </c>
      <c r="I377" s="191" t="s">
        <v>156</v>
      </c>
      <c r="J377" s="169">
        <v>524706</v>
      </c>
      <c r="K377" s="169">
        <v>218785</v>
      </c>
      <c r="L377" s="175">
        <v>23.6</v>
      </c>
      <c r="M377" s="175">
        <v>25.8</v>
      </c>
      <c r="N377" s="175">
        <v>7</v>
      </c>
      <c r="O377" s="177">
        <v>5.6</v>
      </c>
      <c r="P377" s="178"/>
      <c r="Q377" s="179">
        <f t="shared" si="28"/>
        <v>9.322033898305083</v>
      </c>
      <c r="R377" s="180">
        <f t="shared" si="29"/>
        <v>109.75999999999998</v>
      </c>
      <c r="S377"/>
    </row>
    <row r="378" spans="1:19" ht="16.149999999999999" thickBot="1" x14ac:dyDescent="0.5">
      <c r="A378" s="169" t="s">
        <v>142</v>
      </c>
      <c r="B378" s="169">
        <v>1</v>
      </c>
      <c r="C378" s="169">
        <v>0</v>
      </c>
      <c r="D378" s="170" t="s">
        <v>31</v>
      </c>
      <c r="E378" s="171">
        <v>44666</v>
      </c>
      <c r="F378" s="172">
        <f t="shared" si="25"/>
        <v>13.428571428571429</v>
      </c>
      <c r="G378" s="173">
        <f t="shared" si="26"/>
        <v>45</v>
      </c>
      <c r="H378" s="173">
        <f t="shared" si="27"/>
        <v>23</v>
      </c>
      <c r="I378" s="213" t="s">
        <v>156</v>
      </c>
      <c r="J378" s="169">
        <v>524677</v>
      </c>
      <c r="K378" s="169">
        <v>218780</v>
      </c>
      <c r="L378" s="175">
        <v>21.5</v>
      </c>
      <c r="M378" s="175"/>
      <c r="N378" s="177"/>
      <c r="O378" s="177"/>
      <c r="P378" s="178"/>
      <c r="Q378" s="179" t="str">
        <f t="shared" si="28"/>
        <v/>
      </c>
      <c r="R378" s="180" t="str">
        <f t="shared" si="29"/>
        <v/>
      </c>
      <c r="S378"/>
    </row>
    <row r="379" spans="1:19" ht="16.149999999999999" thickBot="1" x14ac:dyDescent="0.5">
      <c r="A379" s="169" t="s">
        <v>96</v>
      </c>
      <c r="B379" s="169">
        <v>3</v>
      </c>
      <c r="C379" s="169">
        <v>2</v>
      </c>
      <c r="D379" s="170" t="s">
        <v>31</v>
      </c>
      <c r="E379" s="171">
        <v>44666</v>
      </c>
      <c r="F379" s="172">
        <f t="shared" si="25"/>
        <v>13.428571428571429</v>
      </c>
      <c r="G379" s="173">
        <f t="shared" si="26"/>
        <v>45</v>
      </c>
      <c r="H379" s="173">
        <f t="shared" si="27"/>
        <v>23</v>
      </c>
      <c r="I379" s="206" t="s">
        <v>153</v>
      </c>
      <c r="J379" s="169">
        <v>524679</v>
      </c>
      <c r="K379" s="169">
        <v>218780</v>
      </c>
      <c r="L379" s="175">
        <v>22</v>
      </c>
      <c r="M379" s="175"/>
      <c r="N379" s="177"/>
      <c r="O379" s="177"/>
      <c r="P379" s="178"/>
      <c r="Q379" s="179" t="str">
        <f t="shared" si="28"/>
        <v/>
      </c>
      <c r="R379" s="180" t="str">
        <f t="shared" si="29"/>
        <v/>
      </c>
      <c r="S379"/>
    </row>
    <row r="380" spans="1:19" ht="16.149999999999999" thickBot="1" x14ac:dyDescent="0.5">
      <c r="A380" s="169" t="s">
        <v>143</v>
      </c>
      <c r="B380" s="169">
        <v>4</v>
      </c>
      <c r="C380" s="169">
        <v>3</v>
      </c>
      <c r="D380" s="170" t="s">
        <v>31</v>
      </c>
      <c r="E380" s="171">
        <v>44666</v>
      </c>
      <c r="F380" s="172">
        <f t="shared" si="25"/>
        <v>13.428571428571429</v>
      </c>
      <c r="G380" s="173">
        <f t="shared" si="26"/>
        <v>45</v>
      </c>
      <c r="H380" s="173">
        <f t="shared" si="27"/>
        <v>23</v>
      </c>
      <c r="I380" s="203" t="s">
        <v>154</v>
      </c>
      <c r="J380" s="169">
        <v>524680</v>
      </c>
      <c r="K380" s="169">
        <v>218780</v>
      </c>
      <c r="L380" s="175">
        <v>19.899999999999999</v>
      </c>
      <c r="M380" s="175"/>
      <c r="N380" s="177"/>
      <c r="O380" s="177"/>
      <c r="P380" s="178"/>
      <c r="Q380" s="179" t="str">
        <f t="shared" si="28"/>
        <v/>
      </c>
      <c r="R380" s="180" t="str">
        <f t="shared" si="29"/>
        <v/>
      </c>
      <c r="S380"/>
    </row>
    <row r="381" spans="1:19" ht="16.149999999999999" thickBot="1" x14ac:dyDescent="0.5">
      <c r="A381" s="169" t="s">
        <v>144</v>
      </c>
      <c r="B381" s="169">
        <v>5</v>
      </c>
      <c r="C381" s="169">
        <v>4</v>
      </c>
      <c r="D381" s="170" t="s">
        <v>31</v>
      </c>
      <c r="E381" s="171">
        <v>44666</v>
      </c>
      <c r="F381" s="172">
        <f t="shared" si="25"/>
        <v>13.428571428571429</v>
      </c>
      <c r="G381" s="173">
        <f t="shared" si="26"/>
        <v>45</v>
      </c>
      <c r="H381" s="173">
        <f t="shared" si="27"/>
        <v>23</v>
      </c>
      <c r="I381" s="195"/>
      <c r="J381" s="169">
        <v>524681</v>
      </c>
      <c r="K381" s="169">
        <v>218780</v>
      </c>
      <c r="L381" s="175">
        <v>22.6</v>
      </c>
      <c r="M381" s="175"/>
      <c r="N381" s="177"/>
      <c r="O381" s="177"/>
      <c r="P381" s="178"/>
      <c r="Q381" s="179" t="str">
        <f t="shared" si="28"/>
        <v/>
      </c>
      <c r="R381" s="180" t="str">
        <f t="shared" si="29"/>
        <v/>
      </c>
      <c r="S381"/>
    </row>
    <row r="382" spans="1:19" ht="16.149999999999999" thickBot="1" x14ac:dyDescent="0.5">
      <c r="A382" s="169" t="s">
        <v>145</v>
      </c>
      <c r="B382" s="169">
        <v>6</v>
      </c>
      <c r="C382" s="169">
        <v>0</v>
      </c>
      <c r="D382" s="183" t="s">
        <v>32</v>
      </c>
      <c r="E382" s="171">
        <v>44666</v>
      </c>
      <c r="F382" s="172">
        <f t="shared" si="25"/>
        <v>13.428571428571429</v>
      </c>
      <c r="G382" s="173">
        <f t="shared" si="26"/>
        <v>45</v>
      </c>
      <c r="H382" s="173">
        <f t="shared" si="27"/>
        <v>23</v>
      </c>
      <c r="I382" s="192"/>
      <c r="J382" s="169">
        <v>524682</v>
      </c>
      <c r="K382" s="169">
        <v>218781</v>
      </c>
      <c r="L382" s="175">
        <v>21.4</v>
      </c>
      <c r="M382" s="175"/>
      <c r="N382" s="177"/>
      <c r="O382" s="177"/>
      <c r="P382" s="178"/>
      <c r="Q382" s="179" t="str">
        <f t="shared" si="28"/>
        <v/>
      </c>
      <c r="R382" s="180" t="str">
        <f t="shared" si="29"/>
        <v/>
      </c>
      <c r="S382"/>
    </row>
    <row r="383" spans="1:19" ht="16.149999999999999" thickBot="1" x14ac:dyDescent="0.5">
      <c r="A383" s="169" t="s">
        <v>97</v>
      </c>
      <c r="B383" s="169">
        <v>7</v>
      </c>
      <c r="C383" s="169">
        <v>1</v>
      </c>
      <c r="D383" s="183" t="s">
        <v>32</v>
      </c>
      <c r="E383" s="171">
        <v>44666</v>
      </c>
      <c r="F383" s="172">
        <f t="shared" si="25"/>
        <v>13.428571428571429</v>
      </c>
      <c r="G383" s="173">
        <f t="shared" si="26"/>
        <v>45</v>
      </c>
      <c r="H383" s="173">
        <f t="shared" si="27"/>
        <v>23</v>
      </c>
      <c r="I383" s="192" t="s">
        <v>153</v>
      </c>
      <c r="J383" s="169">
        <v>524683</v>
      </c>
      <c r="K383" s="169">
        <v>218781</v>
      </c>
      <c r="L383" s="175">
        <v>20.9</v>
      </c>
      <c r="M383" s="175"/>
      <c r="N383" s="177"/>
      <c r="O383" s="177"/>
      <c r="P383" s="178"/>
      <c r="Q383" s="179" t="str">
        <f t="shared" si="28"/>
        <v/>
      </c>
      <c r="R383" s="180" t="str">
        <f t="shared" si="29"/>
        <v/>
      </c>
      <c r="S383"/>
    </row>
    <row r="384" spans="1:19" ht="16.149999999999999" thickBot="1" x14ac:dyDescent="0.5">
      <c r="A384" s="169" t="s">
        <v>98</v>
      </c>
      <c r="B384" s="169">
        <v>8</v>
      </c>
      <c r="C384" s="169">
        <v>2</v>
      </c>
      <c r="D384" s="183" t="s">
        <v>32</v>
      </c>
      <c r="E384" s="171">
        <v>44666</v>
      </c>
      <c r="F384" s="172">
        <f t="shared" si="25"/>
        <v>13.428571428571429</v>
      </c>
      <c r="G384" s="173">
        <f t="shared" si="26"/>
        <v>45</v>
      </c>
      <c r="H384" s="173">
        <f t="shared" si="27"/>
        <v>23</v>
      </c>
      <c r="I384" s="200" t="s">
        <v>153</v>
      </c>
      <c r="J384" s="169">
        <v>524684</v>
      </c>
      <c r="K384" s="169">
        <v>218781</v>
      </c>
      <c r="L384" s="175">
        <v>22.7</v>
      </c>
      <c r="M384" s="175"/>
      <c r="N384" s="177"/>
      <c r="O384" s="177"/>
      <c r="P384" s="178"/>
      <c r="Q384" s="179" t="str">
        <f t="shared" si="28"/>
        <v/>
      </c>
      <c r="R384" s="180" t="str">
        <f t="shared" si="29"/>
        <v/>
      </c>
      <c r="S384"/>
    </row>
    <row r="385" spans="1:19" ht="16.149999999999999" thickBot="1" x14ac:dyDescent="0.5">
      <c r="A385" s="169" t="s">
        <v>146</v>
      </c>
      <c r="B385" s="169">
        <v>9</v>
      </c>
      <c r="C385" s="169">
        <v>3</v>
      </c>
      <c r="D385" s="183" t="s">
        <v>32</v>
      </c>
      <c r="E385" s="171">
        <v>44666</v>
      </c>
      <c r="F385" s="172">
        <f t="shared" si="25"/>
        <v>13.428571428571429</v>
      </c>
      <c r="G385" s="173">
        <f t="shared" si="26"/>
        <v>45</v>
      </c>
      <c r="H385" s="173">
        <f t="shared" si="27"/>
        <v>23</v>
      </c>
      <c r="I385" s="198"/>
      <c r="J385" s="169">
        <v>524685</v>
      </c>
      <c r="K385" s="169">
        <v>218781</v>
      </c>
      <c r="L385" s="175">
        <v>21.3</v>
      </c>
      <c r="M385" s="175"/>
      <c r="N385" s="177"/>
      <c r="O385" s="177"/>
      <c r="P385" s="178"/>
      <c r="Q385" s="179" t="str">
        <f t="shared" si="28"/>
        <v/>
      </c>
      <c r="R385" s="180" t="str">
        <f t="shared" si="29"/>
        <v/>
      </c>
      <c r="S385"/>
    </row>
    <row r="386" spans="1:19" ht="16.149999999999999" thickBot="1" x14ac:dyDescent="0.5">
      <c r="A386" s="169" t="s">
        <v>147</v>
      </c>
      <c r="B386" s="169">
        <v>10</v>
      </c>
      <c r="C386" s="169">
        <v>4</v>
      </c>
      <c r="D386" s="183" t="s">
        <v>32</v>
      </c>
      <c r="E386" s="171">
        <v>44666</v>
      </c>
      <c r="F386" s="172">
        <f t="shared" si="25"/>
        <v>13.428571428571429</v>
      </c>
      <c r="G386" s="173">
        <f t="shared" si="26"/>
        <v>45</v>
      </c>
      <c r="H386" s="173">
        <f t="shared" si="27"/>
        <v>23</v>
      </c>
      <c r="I386" s="205"/>
      <c r="J386" s="169">
        <v>524686</v>
      </c>
      <c r="K386" s="169">
        <v>218781</v>
      </c>
      <c r="L386" s="175">
        <v>21.9</v>
      </c>
      <c r="M386" s="175"/>
      <c r="N386" s="177"/>
      <c r="O386" s="177"/>
      <c r="P386" s="178"/>
      <c r="Q386" s="179" t="str">
        <f t="shared" si="28"/>
        <v/>
      </c>
      <c r="R386" s="180" t="str">
        <f t="shared" si="29"/>
        <v/>
      </c>
      <c r="S386"/>
    </row>
    <row r="387" spans="1:19" ht="16.149999999999999" thickBot="1" x14ac:dyDescent="0.5">
      <c r="A387" s="169" t="s">
        <v>111</v>
      </c>
      <c r="B387" s="169">
        <v>12</v>
      </c>
      <c r="C387" s="169">
        <v>1</v>
      </c>
      <c r="D387" s="184" t="s">
        <v>33</v>
      </c>
      <c r="E387" s="171">
        <v>44666</v>
      </c>
      <c r="F387" s="172">
        <f t="shared" si="25"/>
        <v>13.428571428571429</v>
      </c>
      <c r="G387" s="173">
        <f t="shared" si="26"/>
        <v>45</v>
      </c>
      <c r="H387" s="173">
        <f t="shared" si="27"/>
        <v>23</v>
      </c>
      <c r="I387" s="196" t="s">
        <v>154</v>
      </c>
      <c r="J387" s="169">
        <v>524688</v>
      </c>
      <c r="K387" s="169">
        <v>218782</v>
      </c>
      <c r="L387" s="175">
        <v>22.8</v>
      </c>
      <c r="M387" s="175"/>
      <c r="N387" s="177"/>
      <c r="O387" s="177"/>
      <c r="P387" s="178"/>
      <c r="Q387" s="179" t="str">
        <f t="shared" si="28"/>
        <v/>
      </c>
      <c r="R387" s="180" t="str">
        <f t="shared" si="29"/>
        <v/>
      </c>
      <c r="S387"/>
    </row>
    <row r="388" spans="1:19" ht="16.149999999999999" thickBot="1" x14ac:dyDescent="0.5">
      <c r="A388" s="169" t="s">
        <v>148</v>
      </c>
      <c r="B388" s="169">
        <v>15</v>
      </c>
      <c r="C388" s="169">
        <v>4</v>
      </c>
      <c r="D388" s="184" t="s">
        <v>33</v>
      </c>
      <c r="E388" s="171">
        <v>44666</v>
      </c>
      <c r="F388" s="172">
        <f t="shared" si="25"/>
        <v>13.428571428571429</v>
      </c>
      <c r="G388" s="173">
        <f t="shared" si="26"/>
        <v>45</v>
      </c>
      <c r="H388" s="173">
        <f t="shared" si="27"/>
        <v>23</v>
      </c>
      <c r="I388" s="197"/>
      <c r="J388" s="169">
        <v>524691</v>
      </c>
      <c r="K388" s="169">
        <v>218782</v>
      </c>
      <c r="L388" s="175">
        <v>23.5</v>
      </c>
      <c r="M388" s="175"/>
      <c r="N388" s="177"/>
      <c r="O388" s="177"/>
      <c r="P388" s="178"/>
      <c r="Q388" s="179" t="str">
        <f t="shared" si="28"/>
        <v/>
      </c>
      <c r="R388" s="180" t="str">
        <f t="shared" si="29"/>
        <v/>
      </c>
      <c r="S388"/>
    </row>
    <row r="389" spans="1:19" ht="16.149999999999999" thickBot="1" x14ac:dyDescent="0.5">
      <c r="A389" s="169" t="s">
        <v>149</v>
      </c>
      <c r="B389" s="169">
        <v>16</v>
      </c>
      <c r="C389" s="169">
        <v>0</v>
      </c>
      <c r="D389" s="186" t="s">
        <v>34</v>
      </c>
      <c r="E389" s="171">
        <v>44666</v>
      </c>
      <c r="F389" s="172">
        <f t="shared" si="25"/>
        <v>13.428571428571429</v>
      </c>
      <c r="G389" s="173">
        <f t="shared" si="26"/>
        <v>45</v>
      </c>
      <c r="H389" s="173">
        <f t="shared" si="27"/>
        <v>23</v>
      </c>
      <c r="I389" s="205" t="s">
        <v>156</v>
      </c>
      <c r="J389" s="169">
        <v>524692</v>
      </c>
      <c r="K389" s="169">
        <v>218783</v>
      </c>
      <c r="L389" s="175">
        <v>16.600000000000001</v>
      </c>
      <c r="M389" s="175"/>
      <c r="N389" s="177"/>
      <c r="O389" s="177"/>
      <c r="P389" s="178"/>
      <c r="Q389" s="179" t="str">
        <f t="shared" si="28"/>
        <v/>
      </c>
      <c r="R389" s="180" t="str">
        <f t="shared" si="29"/>
        <v/>
      </c>
      <c r="S389"/>
    </row>
    <row r="390" spans="1:19" ht="16.149999999999999" thickBot="1" x14ac:dyDescent="0.5">
      <c r="A390" s="169" t="s">
        <v>112</v>
      </c>
      <c r="B390" s="169">
        <v>18</v>
      </c>
      <c r="C390" s="169">
        <v>2</v>
      </c>
      <c r="D390" s="186" t="s">
        <v>34</v>
      </c>
      <c r="E390" s="171">
        <v>44666</v>
      </c>
      <c r="F390" s="172">
        <f t="shared" si="25"/>
        <v>13.428571428571429</v>
      </c>
      <c r="G390" s="173">
        <f t="shared" si="26"/>
        <v>45</v>
      </c>
      <c r="H390" s="173">
        <f t="shared" si="27"/>
        <v>23</v>
      </c>
      <c r="I390" s="197" t="s">
        <v>154</v>
      </c>
      <c r="J390" s="169">
        <v>524694</v>
      </c>
      <c r="K390" s="169">
        <v>218783</v>
      </c>
      <c r="L390" s="175">
        <v>18.7</v>
      </c>
      <c r="M390" s="175"/>
      <c r="N390" s="177"/>
      <c r="O390" s="177"/>
      <c r="P390" s="178"/>
      <c r="Q390" s="179" t="str">
        <f t="shared" si="28"/>
        <v/>
      </c>
      <c r="R390" s="180" t="str">
        <f t="shared" si="29"/>
        <v/>
      </c>
      <c r="S390"/>
    </row>
    <row r="391" spans="1:19" ht="15.75" x14ac:dyDescent="0.45">
      <c r="A391" s="169" t="s">
        <v>99</v>
      </c>
      <c r="B391" s="169">
        <v>19</v>
      </c>
      <c r="C391" s="169">
        <v>3</v>
      </c>
      <c r="D391" s="186" t="s">
        <v>34</v>
      </c>
      <c r="E391" s="171">
        <v>44666</v>
      </c>
      <c r="F391" s="172">
        <f t="shared" si="25"/>
        <v>13.428571428571429</v>
      </c>
      <c r="G391" s="173">
        <f t="shared" si="26"/>
        <v>45</v>
      </c>
      <c r="H391" s="173">
        <f t="shared" si="27"/>
        <v>23</v>
      </c>
      <c r="I391" s="200" t="s">
        <v>153</v>
      </c>
      <c r="J391" s="169">
        <v>524695</v>
      </c>
      <c r="K391" s="169">
        <v>218783</v>
      </c>
      <c r="L391" s="175">
        <v>18.7</v>
      </c>
      <c r="M391" s="175"/>
      <c r="N391" s="177"/>
      <c r="O391" s="177"/>
      <c r="P391" s="178"/>
      <c r="Q391" s="179" t="str">
        <f t="shared" si="28"/>
        <v/>
      </c>
      <c r="R391" s="180" t="str">
        <f t="shared" si="29"/>
        <v/>
      </c>
      <c r="S391"/>
    </row>
    <row r="392" spans="1:19" ht="15.75" x14ac:dyDescent="0.45">
      <c r="A392" s="169" t="s">
        <v>100</v>
      </c>
      <c r="B392" s="169">
        <v>20</v>
      </c>
      <c r="C392" s="169">
        <v>4</v>
      </c>
      <c r="D392" s="186" t="s">
        <v>34</v>
      </c>
      <c r="E392" s="171">
        <v>44666</v>
      </c>
      <c r="F392" s="172">
        <f t="shared" si="25"/>
        <v>13.428571428571429</v>
      </c>
      <c r="G392" s="173">
        <f t="shared" si="26"/>
        <v>45</v>
      </c>
      <c r="H392" s="173">
        <f t="shared" si="27"/>
        <v>23</v>
      </c>
      <c r="I392" s="199" t="s">
        <v>153</v>
      </c>
      <c r="J392" s="169">
        <v>524696</v>
      </c>
      <c r="K392" s="169">
        <v>218783</v>
      </c>
      <c r="L392" s="175">
        <v>18.899999999999999</v>
      </c>
      <c r="M392" s="175"/>
      <c r="N392" s="177"/>
      <c r="O392" s="177"/>
      <c r="P392" s="178"/>
      <c r="Q392" s="179" t="str">
        <f t="shared" si="28"/>
        <v/>
      </c>
      <c r="R392" s="180" t="str">
        <f t="shared" si="29"/>
        <v/>
      </c>
      <c r="S392"/>
    </row>
    <row r="393" spans="1:19" ht="15.75" x14ac:dyDescent="0.45">
      <c r="A393" s="169" t="s">
        <v>101</v>
      </c>
      <c r="B393" s="169">
        <v>22</v>
      </c>
      <c r="C393" s="169">
        <v>1</v>
      </c>
      <c r="D393" s="187" t="s">
        <v>35</v>
      </c>
      <c r="E393" s="171">
        <v>44666</v>
      </c>
      <c r="F393" s="172">
        <f t="shared" si="25"/>
        <v>13.428571428571429</v>
      </c>
      <c r="G393" s="173">
        <f t="shared" si="26"/>
        <v>45</v>
      </c>
      <c r="H393" s="173">
        <f t="shared" si="27"/>
        <v>23</v>
      </c>
      <c r="I393" s="199" t="s">
        <v>153</v>
      </c>
      <c r="J393" s="169">
        <v>524698</v>
      </c>
      <c r="K393" s="169">
        <v>218784</v>
      </c>
      <c r="L393" s="175">
        <v>19.7</v>
      </c>
      <c r="M393" s="175"/>
      <c r="N393" s="177"/>
      <c r="O393" s="177"/>
      <c r="P393" s="178"/>
      <c r="Q393" s="179" t="str">
        <f t="shared" si="28"/>
        <v/>
      </c>
      <c r="R393" s="180" t="str">
        <f t="shared" si="29"/>
        <v/>
      </c>
      <c r="S393"/>
    </row>
    <row r="394" spans="1:19" ht="15.75" x14ac:dyDescent="0.45">
      <c r="A394" s="169" t="s">
        <v>113</v>
      </c>
      <c r="B394" s="169">
        <v>23</v>
      </c>
      <c r="C394" s="169">
        <v>2</v>
      </c>
      <c r="D394" s="187" t="s">
        <v>35</v>
      </c>
      <c r="E394" s="171">
        <v>44666</v>
      </c>
      <c r="F394" s="172">
        <f t="shared" si="25"/>
        <v>13.428571428571429</v>
      </c>
      <c r="G394" s="173">
        <f t="shared" si="26"/>
        <v>45</v>
      </c>
      <c r="H394" s="173">
        <f t="shared" si="27"/>
        <v>23</v>
      </c>
      <c r="I394" s="190" t="s">
        <v>154</v>
      </c>
      <c r="J394" s="169">
        <v>524699</v>
      </c>
      <c r="K394" s="169">
        <v>218784</v>
      </c>
      <c r="L394" s="175">
        <v>18.899999999999999</v>
      </c>
      <c r="M394" s="175"/>
      <c r="N394" s="177"/>
      <c r="O394" s="177"/>
      <c r="P394" s="178"/>
      <c r="Q394" s="179" t="str">
        <f t="shared" si="28"/>
        <v/>
      </c>
      <c r="R394" s="180" t="str">
        <f t="shared" si="29"/>
        <v/>
      </c>
      <c r="S394"/>
    </row>
    <row r="395" spans="1:19" ht="15.75" x14ac:dyDescent="0.45">
      <c r="A395" s="169" t="s">
        <v>150</v>
      </c>
      <c r="B395" s="169">
        <v>24</v>
      </c>
      <c r="C395" s="169">
        <v>3</v>
      </c>
      <c r="D395" s="187" t="s">
        <v>35</v>
      </c>
      <c r="E395" s="171">
        <v>44666</v>
      </c>
      <c r="F395" s="172">
        <f t="shared" si="25"/>
        <v>13.428571428571429</v>
      </c>
      <c r="G395" s="173">
        <f t="shared" si="26"/>
        <v>45</v>
      </c>
      <c r="H395" s="173">
        <f t="shared" si="27"/>
        <v>23</v>
      </c>
      <c r="I395" s="191" t="s">
        <v>156</v>
      </c>
      <c r="J395" s="169">
        <v>524700</v>
      </c>
      <c r="K395" s="169">
        <v>218784</v>
      </c>
      <c r="L395" s="175">
        <v>20.5</v>
      </c>
      <c r="M395" s="175">
        <v>25</v>
      </c>
      <c r="N395" s="177">
        <v>14.8</v>
      </c>
      <c r="O395" s="177">
        <v>12.4</v>
      </c>
      <c r="P395" s="178"/>
      <c r="Q395" s="179">
        <f t="shared" si="28"/>
        <v>21.95121951219512</v>
      </c>
      <c r="R395" s="180">
        <f t="shared" si="29"/>
        <v>1137.8240000000001</v>
      </c>
      <c r="S395"/>
    </row>
    <row r="396" spans="1:19" ht="15.75" x14ac:dyDescent="0.45">
      <c r="A396" s="169" t="s">
        <v>102</v>
      </c>
      <c r="B396" s="169">
        <v>25</v>
      </c>
      <c r="C396" s="169">
        <v>4</v>
      </c>
      <c r="D396" s="187" t="s">
        <v>35</v>
      </c>
      <c r="E396" s="171">
        <v>44666</v>
      </c>
      <c r="F396" s="172">
        <f t="shared" si="25"/>
        <v>13.428571428571429</v>
      </c>
      <c r="G396" s="173">
        <f t="shared" si="26"/>
        <v>45</v>
      </c>
      <c r="H396" s="173">
        <f t="shared" si="27"/>
        <v>23</v>
      </c>
      <c r="I396" s="199" t="s">
        <v>153</v>
      </c>
      <c r="J396" s="169">
        <v>524701</v>
      </c>
      <c r="K396" s="169">
        <v>218784</v>
      </c>
      <c r="L396" s="175">
        <v>21.7</v>
      </c>
      <c r="M396" s="175">
        <v>23.1</v>
      </c>
      <c r="N396" s="177">
        <v>8.8000000000000007</v>
      </c>
      <c r="O396" s="177">
        <v>7.5</v>
      </c>
      <c r="P396" s="178"/>
      <c r="Q396" s="179">
        <f t="shared" si="28"/>
        <v>6.4516129032258229</v>
      </c>
      <c r="R396" s="180">
        <f t="shared" si="29"/>
        <v>247.5</v>
      </c>
      <c r="S396"/>
    </row>
    <row r="397" spans="1:19" ht="15.75" x14ac:dyDescent="0.45">
      <c r="A397" s="169" t="s">
        <v>103</v>
      </c>
      <c r="B397" s="169">
        <v>26</v>
      </c>
      <c r="C397" s="169">
        <v>0</v>
      </c>
      <c r="D397" s="188" t="s">
        <v>36</v>
      </c>
      <c r="E397" s="171">
        <v>44666</v>
      </c>
      <c r="F397" s="172">
        <f t="shared" si="25"/>
        <v>13.428571428571429</v>
      </c>
      <c r="G397" s="173">
        <f t="shared" si="26"/>
        <v>45</v>
      </c>
      <c r="H397" s="173">
        <f t="shared" si="27"/>
        <v>23</v>
      </c>
      <c r="I397" s="199" t="s">
        <v>153</v>
      </c>
      <c r="J397" s="169">
        <v>524702</v>
      </c>
      <c r="K397" s="169">
        <v>218785</v>
      </c>
      <c r="L397" s="175">
        <v>19.7</v>
      </c>
      <c r="M397" s="175"/>
      <c r="N397" s="175"/>
      <c r="O397" s="177"/>
      <c r="P397" s="178"/>
      <c r="Q397" s="179" t="str">
        <f t="shared" si="28"/>
        <v/>
      </c>
      <c r="R397" s="180" t="str">
        <f t="shared" si="29"/>
        <v/>
      </c>
      <c r="S397"/>
    </row>
    <row r="398" spans="1:19" ht="15.75" x14ac:dyDescent="0.45">
      <c r="A398" s="169" t="s">
        <v>114</v>
      </c>
      <c r="B398" s="169">
        <v>27</v>
      </c>
      <c r="C398" s="169">
        <v>1</v>
      </c>
      <c r="D398" s="188" t="s">
        <v>36</v>
      </c>
      <c r="E398" s="171">
        <v>44666</v>
      </c>
      <c r="F398" s="172">
        <f t="shared" si="25"/>
        <v>13.428571428571429</v>
      </c>
      <c r="G398" s="173">
        <f t="shared" si="26"/>
        <v>45</v>
      </c>
      <c r="H398" s="173">
        <f t="shared" si="27"/>
        <v>23</v>
      </c>
      <c r="I398" s="190" t="s">
        <v>154</v>
      </c>
      <c r="J398" s="169">
        <v>524703</v>
      </c>
      <c r="K398" s="169">
        <v>218785</v>
      </c>
      <c r="L398" s="175">
        <v>19.399999999999999</v>
      </c>
      <c r="M398" s="175"/>
      <c r="N398" s="175"/>
      <c r="O398" s="177"/>
      <c r="P398" s="178"/>
      <c r="Q398" s="179" t="str">
        <f t="shared" si="28"/>
        <v/>
      </c>
      <c r="R398" s="180" t="str">
        <f t="shared" si="29"/>
        <v/>
      </c>
      <c r="S398"/>
    </row>
    <row r="399" spans="1:19" ht="15.75" x14ac:dyDescent="0.45">
      <c r="A399" s="169" t="s">
        <v>151</v>
      </c>
      <c r="B399" s="169">
        <v>28</v>
      </c>
      <c r="C399" s="169">
        <v>2</v>
      </c>
      <c r="D399" s="188" t="s">
        <v>36</v>
      </c>
      <c r="E399" s="171">
        <v>44666</v>
      </c>
      <c r="F399" s="172">
        <f t="shared" si="25"/>
        <v>13.428571428571429</v>
      </c>
      <c r="G399" s="173">
        <f t="shared" si="26"/>
        <v>45</v>
      </c>
      <c r="H399" s="173">
        <f t="shared" si="27"/>
        <v>23</v>
      </c>
      <c r="I399" s="191" t="s">
        <v>156</v>
      </c>
      <c r="J399" s="169">
        <v>524704</v>
      </c>
      <c r="K399" s="169">
        <v>218785</v>
      </c>
      <c r="L399" s="175">
        <v>22.9</v>
      </c>
      <c r="M399" s="175">
        <v>25.2</v>
      </c>
      <c r="N399" s="175">
        <v>4.8</v>
      </c>
      <c r="O399" s="177">
        <v>4.7</v>
      </c>
      <c r="P399" s="178"/>
      <c r="Q399" s="179">
        <f t="shared" si="28"/>
        <v>10.043668122270756</v>
      </c>
      <c r="R399" s="180">
        <f t="shared" si="29"/>
        <v>53.015999999999998</v>
      </c>
      <c r="S399"/>
    </row>
    <row r="400" spans="1:19" ht="15.75" x14ac:dyDescent="0.45">
      <c r="A400" s="169" t="s">
        <v>104</v>
      </c>
      <c r="B400" s="169">
        <v>29</v>
      </c>
      <c r="C400" s="169">
        <v>3</v>
      </c>
      <c r="D400" s="188" t="s">
        <v>36</v>
      </c>
      <c r="E400" s="171">
        <v>44666</v>
      </c>
      <c r="F400" s="172">
        <f t="shared" si="25"/>
        <v>13.428571428571429</v>
      </c>
      <c r="G400" s="173">
        <f t="shared" si="26"/>
        <v>45</v>
      </c>
      <c r="H400" s="173">
        <f t="shared" si="27"/>
        <v>23</v>
      </c>
      <c r="I400" s="199" t="s">
        <v>153</v>
      </c>
      <c r="J400" s="169">
        <v>524705</v>
      </c>
      <c r="K400" s="169">
        <v>218785</v>
      </c>
      <c r="L400" s="175">
        <v>17.600000000000001</v>
      </c>
      <c r="M400" s="175"/>
      <c r="N400" s="175"/>
      <c r="O400" s="177"/>
      <c r="P400" s="178"/>
      <c r="Q400" s="179" t="str">
        <f t="shared" si="28"/>
        <v/>
      </c>
      <c r="R400" s="180" t="str">
        <f t="shared" si="29"/>
        <v/>
      </c>
      <c r="S400"/>
    </row>
    <row r="401" spans="1:19" ht="15.75" x14ac:dyDescent="0.45">
      <c r="A401" s="169" t="s">
        <v>152</v>
      </c>
      <c r="B401" s="169">
        <v>30</v>
      </c>
      <c r="C401" s="169">
        <v>4</v>
      </c>
      <c r="D401" s="188" t="s">
        <v>36</v>
      </c>
      <c r="E401" s="171">
        <v>44666</v>
      </c>
      <c r="F401" s="172">
        <f t="shared" si="25"/>
        <v>13.428571428571429</v>
      </c>
      <c r="G401" s="173">
        <f t="shared" si="26"/>
        <v>45</v>
      </c>
      <c r="H401" s="173">
        <f t="shared" si="27"/>
        <v>23</v>
      </c>
      <c r="I401" s="191" t="s">
        <v>156</v>
      </c>
      <c r="J401" s="169">
        <v>524706</v>
      </c>
      <c r="K401" s="169">
        <v>218785</v>
      </c>
      <c r="L401" s="175">
        <v>23.6</v>
      </c>
      <c r="M401" s="175">
        <v>24.7</v>
      </c>
      <c r="N401" s="175">
        <v>5.6</v>
      </c>
      <c r="O401" s="177">
        <v>5.4</v>
      </c>
      <c r="P401" s="178"/>
      <c r="Q401" s="179">
        <f t="shared" si="28"/>
        <v>4.66101694915253</v>
      </c>
      <c r="R401" s="180">
        <f t="shared" si="29"/>
        <v>81.647999999999996</v>
      </c>
      <c r="S401"/>
    </row>
    <row r="402" spans="1:19" ht="15.75" x14ac:dyDescent="0.45">
      <c r="A402" s="169" t="s">
        <v>142</v>
      </c>
      <c r="B402" s="169">
        <v>1</v>
      </c>
      <c r="C402" s="169">
        <v>0</v>
      </c>
      <c r="D402" s="170" t="s">
        <v>31</v>
      </c>
      <c r="E402" s="171">
        <v>44669</v>
      </c>
      <c r="F402" s="172">
        <f t="shared" si="25"/>
        <v>13.857142857142858</v>
      </c>
      <c r="G402" s="173">
        <f t="shared" si="26"/>
        <v>48</v>
      </c>
      <c r="H402" s="173">
        <f t="shared" si="27"/>
        <v>26</v>
      </c>
      <c r="I402" s="212" t="s">
        <v>156</v>
      </c>
      <c r="J402" s="169">
        <v>524677</v>
      </c>
      <c r="K402" s="169">
        <v>218780</v>
      </c>
      <c r="L402" s="175">
        <v>21.5</v>
      </c>
      <c r="M402" s="175"/>
      <c r="N402" s="177"/>
      <c r="O402" s="177"/>
      <c r="P402" s="178"/>
      <c r="Q402" s="179" t="str">
        <f t="shared" si="28"/>
        <v/>
      </c>
      <c r="R402" s="180" t="str">
        <f t="shared" si="29"/>
        <v/>
      </c>
      <c r="S402"/>
    </row>
    <row r="403" spans="1:19" ht="15.75" x14ac:dyDescent="0.45">
      <c r="A403" s="169" t="s">
        <v>96</v>
      </c>
      <c r="B403" s="169">
        <v>3</v>
      </c>
      <c r="C403" s="169">
        <v>2</v>
      </c>
      <c r="D403" s="170" t="s">
        <v>31</v>
      </c>
      <c r="E403" s="171">
        <v>44669</v>
      </c>
      <c r="F403" s="172">
        <f t="shared" si="25"/>
        <v>13.857142857142858</v>
      </c>
      <c r="G403" s="173">
        <f t="shared" si="26"/>
        <v>48</v>
      </c>
      <c r="H403" s="173">
        <f t="shared" si="27"/>
        <v>26</v>
      </c>
      <c r="I403" s="189" t="s">
        <v>153</v>
      </c>
      <c r="J403" s="169">
        <v>524679</v>
      </c>
      <c r="K403" s="169">
        <v>218780</v>
      </c>
      <c r="L403" s="175">
        <v>22</v>
      </c>
      <c r="M403" s="175"/>
      <c r="N403" s="177"/>
      <c r="O403" s="177"/>
      <c r="P403" s="178"/>
      <c r="Q403" s="179" t="str">
        <f t="shared" si="28"/>
        <v/>
      </c>
      <c r="R403" s="180" t="str">
        <f t="shared" si="29"/>
        <v/>
      </c>
      <c r="S403"/>
    </row>
    <row r="404" spans="1:19" ht="15.75" x14ac:dyDescent="0.45">
      <c r="A404" s="169" t="s">
        <v>143</v>
      </c>
      <c r="B404" s="169">
        <v>4</v>
      </c>
      <c r="C404" s="169">
        <v>3</v>
      </c>
      <c r="D404" s="170" t="s">
        <v>31</v>
      </c>
      <c r="E404" s="171">
        <v>44669</v>
      </c>
      <c r="F404" s="172">
        <f t="shared" si="25"/>
        <v>13.857142857142858</v>
      </c>
      <c r="G404" s="173">
        <f t="shared" si="26"/>
        <v>48</v>
      </c>
      <c r="H404" s="173">
        <f t="shared" si="27"/>
        <v>26</v>
      </c>
      <c r="I404" s="190" t="s">
        <v>154</v>
      </c>
      <c r="J404" s="169">
        <v>524680</v>
      </c>
      <c r="K404" s="169">
        <v>218780</v>
      </c>
      <c r="L404" s="175">
        <v>19.899999999999999</v>
      </c>
      <c r="M404" s="175"/>
      <c r="N404" s="177"/>
      <c r="O404" s="177"/>
      <c r="P404" s="178"/>
      <c r="Q404" s="179" t="str">
        <f t="shared" si="28"/>
        <v/>
      </c>
      <c r="R404" s="180" t="str">
        <f t="shared" si="29"/>
        <v/>
      </c>
      <c r="S404"/>
    </row>
    <row r="405" spans="1:19" ht="15.75" x14ac:dyDescent="0.45">
      <c r="A405" s="169" t="s">
        <v>144</v>
      </c>
      <c r="B405" s="169">
        <v>5</v>
      </c>
      <c r="C405" s="169">
        <v>4</v>
      </c>
      <c r="D405" s="170" t="s">
        <v>31</v>
      </c>
      <c r="E405" s="171">
        <v>44669</v>
      </c>
      <c r="F405" s="172">
        <f t="shared" si="25"/>
        <v>13.857142857142858</v>
      </c>
      <c r="G405" s="173">
        <f t="shared" si="26"/>
        <v>48</v>
      </c>
      <c r="H405" s="173">
        <f t="shared" si="27"/>
        <v>26</v>
      </c>
      <c r="I405" s="191"/>
      <c r="J405" s="169">
        <v>524681</v>
      </c>
      <c r="K405" s="169">
        <v>218780</v>
      </c>
      <c r="L405" s="175">
        <v>22.6</v>
      </c>
      <c r="M405" s="175"/>
      <c r="N405" s="177"/>
      <c r="O405" s="177"/>
      <c r="P405" s="178"/>
      <c r="Q405" s="179" t="str">
        <f t="shared" si="28"/>
        <v/>
      </c>
      <c r="R405" s="180" t="str">
        <f t="shared" si="29"/>
        <v/>
      </c>
      <c r="S405"/>
    </row>
    <row r="406" spans="1:19" ht="15.75" x14ac:dyDescent="0.45">
      <c r="A406" s="169" t="s">
        <v>145</v>
      </c>
      <c r="B406" s="169">
        <v>6</v>
      </c>
      <c r="C406" s="169">
        <v>0</v>
      </c>
      <c r="D406" s="183" t="s">
        <v>32</v>
      </c>
      <c r="E406" s="171">
        <v>44669</v>
      </c>
      <c r="F406" s="172">
        <f t="shared" si="25"/>
        <v>13.857142857142858</v>
      </c>
      <c r="G406" s="173">
        <f t="shared" si="26"/>
        <v>48</v>
      </c>
      <c r="H406" s="173">
        <f t="shared" si="27"/>
        <v>26</v>
      </c>
      <c r="I406" s="199"/>
      <c r="J406" s="169">
        <v>524682</v>
      </c>
      <c r="K406" s="169">
        <v>218781</v>
      </c>
      <c r="L406" s="175">
        <v>21.4</v>
      </c>
      <c r="M406" s="175"/>
      <c r="N406" s="177"/>
      <c r="O406" s="177"/>
      <c r="P406" s="178"/>
      <c r="Q406" s="179" t="str">
        <f t="shared" si="28"/>
        <v/>
      </c>
      <c r="R406" s="180" t="str">
        <f t="shared" si="29"/>
        <v/>
      </c>
      <c r="S406"/>
    </row>
    <row r="407" spans="1:19" ht="15.75" x14ac:dyDescent="0.45">
      <c r="A407" s="169" t="s">
        <v>97</v>
      </c>
      <c r="B407" s="169">
        <v>7</v>
      </c>
      <c r="C407" s="169">
        <v>1</v>
      </c>
      <c r="D407" s="183" t="s">
        <v>32</v>
      </c>
      <c r="E407" s="171">
        <v>44669</v>
      </c>
      <c r="F407" s="172">
        <f t="shared" si="25"/>
        <v>13.857142857142858</v>
      </c>
      <c r="G407" s="173">
        <f t="shared" si="26"/>
        <v>48</v>
      </c>
      <c r="H407" s="173">
        <f t="shared" si="27"/>
        <v>26</v>
      </c>
      <c r="I407" s="199" t="s">
        <v>153</v>
      </c>
      <c r="J407" s="169">
        <v>524683</v>
      </c>
      <c r="K407" s="169">
        <v>218781</v>
      </c>
      <c r="L407" s="175">
        <v>20.9</v>
      </c>
      <c r="M407" s="175"/>
      <c r="N407" s="177"/>
      <c r="O407" s="177"/>
      <c r="P407" s="178"/>
      <c r="Q407" s="179" t="str">
        <f t="shared" si="28"/>
        <v/>
      </c>
      <c r="R407" s="180" t="str">
        <f t="shared" si="29"/>
        <v/>
      </c>
      <c r="S407"/>
    </row>
    <row r="408" spans="1:19" ht="16.149999999999999" thickBot="1" x14ac:dyDescent="0.5">
      <c r="A408" s="169" t="s">
        <v>98</v>
      </c>
      <c r="B408" s="169">
        <v>8</v>
      </c>
      <c r="C408" s="169">
        <v>2</v>
      </c>
      <c r="D408" s="183" t="s">
        <v>32</v>
      </c>
      <c r="E408" s="171">
        <v>44669</v>
      </c>
      <c r="F408" s="172">
        <f t="shared" si="25"/>
        <v>13.857142857142858</v>
      </c>
      <c r="G408" s="173">
        <f t="shared" si="26"/>
        <v>48</v>
      </c>
      <c r="H408" s="173">
        <f t="shared" si="27"/>
        <v>26</v>
      </c>
      <c r="I408" s="192" t="s">
        <v>153</v>
      </c>
      <c r="J408" s="169">
        <v>524684</v>
      </c>
      <c r="K408" s="169">
        <v>218781</v>
      </c>
      <c r="L408" s="175">
        <v>22.7</v>
      </c>
      <c r="M408" s="175"/>
      <c r="N408" s="177"/>
      <c r="O408" s="177"/>
      <c r="P408" s="178"/>
      <c r="Q408" s="179" t="str">
        <f t="shared" si="28"/>
        <v/>
      </c>
      <c r="R408" s="180" t="str">
        <f t="shared" si="29"/>
        <v/>
      </c>
      <c r="S408"/>
    </row>
    <row r="409" spans="1:19" ht="16.149999999999999" thickBot="1" x14ac:dyDescent="0.5">
      <c r="A409" s="169" t="s">
        <v>146</v>
      </c>
      <c r="B409" s="169">
        <v>9</v>
      </c>
      <c r="C409" s="169">
        <v>3</v>
      </c>
      <c r="D409" s="183" t="s">
        <v>32</v>
      </c>
      <c r="E409" s="171">
        <v>44669</v>
      </c>
      <c r="F409" s="172">
        <f t="shared" si="25"/>
        <v>13.857142857142858</v>
      </c>
      <c r="G409" s="173">
        <f t="shared" si="26"/>
        <v>48</v>
      </c>
      <c r="H409" s="173">
        <f t="shared" si="27"/>
        <v>26</v>
      </c>
      <c r="I409" s="194"/>
      <c r="J409" s="169">
        <v>524685</v>
      </c>
      <c r="K409" s="169">
        <v>218781</v>
      </c>
      <c r="L409" s="175">
        <v>21.3</v>
      </c>
      <c r="M409" s="175"/>
      <c r="N409" s="177"/>
      <c r="O409" s="177"/>
      <c r="P409" s="178"/>
      <c r="Q409" s="179" t="str">
        <f t="shared" si="28"/>
        <v/>
      </c>
      <c r="R409" s="180" t="str">
        <f t="shared" si="29"/>
        <v/>
      </c>
      <c r="S409"/>
    </row>
    <row r="410" spans="1:19" ht="16.149999999999999" thickBot="1" x14ac:dyDescent="0.5">
      <c r="A410" s="169" t="s">
        <v>147</v>
      </c>
      <c r="B410" s="169">
        <v>10</v>
      </c>
      <c r="C410" s="169">
        <v>4</v>
      </c>
      <c r="D410" s="183" t="s">
        <v>32</v>
      </c>
      <c r="E410" s="171">
        <v>44669</v>
      </c>
      <c r="F410" s="172">
        <f t="shared" si="25"/>
        <v>13.857142857142858</v>
      </c>
      <c r="G410" s="173">
        <f t="shared" si="26"/>
        <v>48</v>
      </c>
      <c r="H410" s="173">
        <f t="shared" si="27"/>
        <v>26</v>
      </c>
      <c r="I410" s="195"/>
      <c r="J410" s="169">
        <v>524686</v>
      </c>
      <c r="K410" s="169">
        <v>218781</v>
      </c>
      <c r="L410" s="175">
        <v>21.9</v>
      </c>
      <c r="M410" s="175"/>
      <c r="N410" s="177"/>
      <c r="O410" s="177"/>
      <c r="P410" s="178"/>
      <c r="Q410" s="179" t="str">
        <f t="shared" si="28"/>
        <v/>
      </c>
      <c r="R410" s="180" t="str">
        <f t="shared" si="29"/>
        <v/>
      </c>
      <c r="S410"/>
    </row>
    <row r="411" spans="1:19" ht="16.149999999999999" thickBot="1" x14ac:dyDescent="0.5">
      <c r="A411" s="169" t="s">
        <v>111</v>
      </c>
      <c r="B411" s="169">
        <v>12</v>
      </c>
      <c r="C411" s="169">
        <v>1</v>
      </c>
      <c r="D411" s="184" t="s">
        <v>33</v>
      </c>
      <c r="E411" s="171">
        <v>44669</v>
      </c>
      <c r="F411" s="172">
        <f t="shared" si="25"/>
        <v>13.857142857142858</v>
      </c>
      <c r="G411" s="173">
        <f t="shared" si="26"/>
        <v>48</v>
      </c>
      <c r="H411" s="173">
        <f t="shared" si="27"/>
        <v>26</v>
      </c>
      <c r="I411" s="193" t="s">
        <v>154</v>
      </c>
      <c r="J411" s="169">
        <v>524688</v>
      </c>
      <c r="K411" s="169">
        <v>218782</v>
      </c>
      <c r="L411" s="175">
        <v>22.8</v>
      </c>
      <c r="M411" s="175"/>
      <c r="N411" s="177"/>
      <c r="O411" s="177"/>
      <c r="P411" s="178"/>
      <c r="Q411" s="179" t="str">
        <f t="shared" si="28"/>
        <v/>
      </c>
      <c r="R411" s="180" t="str">
        <f t="shared" si="29"/>
        <v/>
      </c>
      <c r="S411"/>
    </row>
    <row r="412" spans="1:19" ht="16.149999999999999" thickBot="1" x14ac:dyDescent="0.5">
      <c r="A412" s="169" t="s">
        <v>148</v>
      </c>
      <c r="B412" s="169">
        <v>15</v>
      </c>
      <c r="C412" s="169">
        <v>4</v>
      </c>
      <c r="D412" s="184" t="s">
        <v>33</v>
      </c>
      <c r="E412" s="171">
        <v>44669</v>
      </c>
      <c r="F412" s="172">
        <f t="shared" si="25"/>
        <v>13.857142857142858</v>
      </c>
      <c r="G412" s="173">
        <f t="shared" si="26"/>
        <v>48</v>
      </c>
      <c r="H412" s="173">
        <f t="shared" si="27"/>
        <v>26</v>
      </c>
      <c r="I412" s="203"/>
      <c r="J412" s="169">
        <v>524691</v>
      </c>
      <c r="K412" s="169">
        <v>218782</v>
      </c>
      <c r="L412" s="175">
        <v>23.5</v>
      </c>
      <c r="M412" s="175"/>
      <c r="N412" s="177"/>
      <c r="O412" s="177"/>
      <c r="P412" s="178"/>
      <c r="Q412" s="179" t="str">
        <f t="shared" si="28"/>
        <v/>
      </c>
      <c r="R412" s="180" t="str">
        <f t="shared" si="29"/>
        <v/>
      </c>
      <c r="S412"/>
    </row>
    <row r="413" spans="1:19" ht="16.149999999999999" thickBot="1" x14ac:dyDescent="0.5">
      <c r="A413" s="169" t="s">
        <v>149</v>
      </c>
      <c r="B413" s="169">
        <v>16</v>
      </c>
      <c r="C413" s="169">
        <v>0</v>
      </c>
      <c r="D413" s="186" t="s">
        <v>34</v>
      </c>
      <c r="E413" s="171">
        <v>44669</v>
      </c>
      <c r="F413" s="172">
        <f t="shared" si="25"/>
        <v>13.857142857142858</v>
      </c>
      <c r="G413" s="173">
        <f t="shared" si="26"/>
        <v>48</v>
      </c>
      <c r="H413" s="173">
        <f t="shared" si="27"/>
        <v>26</v>
      </c>
      <c r="I413" s="195" t="s">
        <v>156</v>
      </c>
      <c r="J413" s="169">
        <v>524692</v>
      </c>
      <c r="K413" s="169">
        <v>218783</v>
      </c>
      <c r="L413" s="175">
        <v>16.600000000000001</v>
      </c>
      <c r="M413" s="175"/>
      <c r="N413" s="177"/>
      <c r="O413" s="177"/>
      <c r="P413" s="178"/>
      <c r="Q413" s="179" t="str">
        <f t="shared" si="28"/>
        <v/>
      </c>
      <c r="R413" s="180" t="str">
        <f t="shared" si="29"/>
        <v/>
      </c>
      <c r="S413"/>
    </row>
    <row r="414" spans="1:19" ht="16.149999999999999" thickBot="1" x14ac:dyDescent="0.5">
      <c r="A414" s="169" t="s">
        <v>112</v>
      </c>
      <c r="B414" s="169">
        <v>18</v>
      </c>
      <c r="C414" s="169">
        <v>2</v>
      </c>
      <c r="D414" s="186" t="s">
        <v>34</v>
      </c>
      <c r="E414" s="171">
        <v>44669</v>
      </c>
      <c r="F414" s="172">
        <f t="shared" si="25"/>
        <v>13.857142857142858</v>
      </c>
      <c r="G414" s="173">
        <f t="shared" si="26"/>
        <v>48</v>
      </c>
      <c r="H414" s="173">
        <f t="shared" si="27"/>
        <v>26</v>
      </c>
      <c r="I414" s="197" t="s">
        <v>154</v>
      </c>
      <c r="J414" s="169">
        <v>524694</v>
      </c>
      <c r="K414" s="169">
        <v>218783</v>
      </c>
      <c r="L414" s="175">
        <v>18.7</v>
      </c>
      <c r="M414" s="175"/>
      <c r="N414" s="177"/>
      <c r="O414" s="177"/>
      <c r="P414" s="178"/>
      <c r="Q414" s="179" t="str">
        <f t="shared" si="28"/>
        <v/>
      </c>
      <c r="R414" s="180" t="str">
        <f t="shared" si="29"/>
        <v/>
      </c>
      <c r="S414"/>
    </row>
    <row r="415" spans="1:19" ht="16.149999999999999" thickBot="1" x14ac:dyDescent="0.5">
      <c r="A415" s="169" t="s">
        <v>99</v>
      </c>
      <c r="B415" s="169">
        <v>19</v>
      </c>
      <c r="C415" s="169">
        <v>3</v>
      </c>
      <c r="D415" s="186" t="s">
        <v>34</v>
      </c>
      <c r="E415" s="171">
        <v>44669</v>
      </c>
      <c r="F415" s="172">
        <f t="shared" si="25"/>
        <v>13.857142857142858</v>
      </c>
      <c r="G415" s="173">
        <f t="shared" si="26"/>
        <v>48</v>
      </c>
      <c r="H415" s="173">
        <f t="shared" si="27"/>
        <v>26</v>
      </c>
      <c r="I415" s="200" t="s">
        <v>153</v>
      </c>
      <c r="J415" s="169">
        <v>524695</v>
      </c>
      <c r="K415" s="169">
        <v>218783</v>
      </c>
      <c r="L415" s="175">
        <v>18.7</v>
      </c>
      <c r="M415" s="175"/>
      <c r="N415" s="177"/>
      <c r="O415" s="177"/>
      <c r="P415" s="178"/>
      <c r="Q415" s="179" t="str">
        <f t="shared" si="28"/>
        <v/>
      </c>
      <c r="R415" s="180" t="str">
        <f t="shared" si="29"/>
        <v/>
      </c>
      <c r="S415"/>
    </row>
    <row r="416" spans="1:19" ht="16.149999999999999" thickBot="1" x14ac:dyDescent="0.5">
      <c r="A416" s="169" t="s">
        <v>100</v>
      </c>
      <c r="B416" s="169">
        <v>20</v>
      </c>
      <c r="C416" s="169">
        <v>4</v>
      </c>
      <c r="D416" s="186" t="s">
        <v>34</v>
      </c>
      <c r="E416" s="171">
        <v>44669</v>
      </c>
      <c r="F416" s="172">
        <f t="shared" si="25"/>
        <v>13.857142857142858</v>
      </c>
      <c r="G416" s="173">
        <f t="shared" si="26"/>
        <v>48</v>
      </c>
      <c r="H416" s="173">
        <f t="shared" si="27"/>
        <v>26</v>
      </c>
      <c r="I416" s="200" t="s">
        <v>153</v>
      </c>
      <c r="J416" s="169">
        <v>524696</v>
      </c>
      <c r="K416" s="169">
        <v>218783</v>
      </c>
      <c r="L416" s="175">
        <v>18.899999999999999</v>
      </c>
      <c r="M416" s="175"/>
      <c r="N416" s="177"/>
      <c r="O416" s="177"/>
      <c r="P416" s="178"/>
      <c r="Q416" s="179" t="str">
        <f t="shared" si="28"/>
        <v/>
      </c>
      <c r="R416" s="180" t="str">
        <f t="shared" si="29"/>
        <v/>
      </c>
      <c r="S416"/>
    </row>
    <row r="417" spans="1:19" ht="16.149999999999999" thickBot="1" x14ac:dyDescent="0.5">
      <c r="A417" s="169" t="s">
        <v>101</v>
      </c>
      <c r="B417" s="169">
        <v>22</v>
      </c>
      <c r="C417" s="169">
        <v>1</v>
      </c>
      <c r="D417" s="187" t="s">
        <v>35</v>
      </c>
      <c r="E417" s="171">
        <v>44669</v>
      </c>
      <c r="F417" s="172">
        <f t="shared" si="25"/>
        <v>13.857142857142858</v>
      </c>
      <c r="G417" s="173">
        <f t="shared" si="26"/>
        <v>48</v>
      </c>
      <c r="H417" s="173">
        <f t="shared" si="27"/>
        <v>26</v>
      </c>
      <c r="I417" s="200" t="s">
        <v>153</v>
      </c>
      <c r="J417" s="169">
        <v>524698</v>
      </c>
      <c r="K417" s="169">
        <v>218784</v>
      </c>
      <c r="L417" s="175">
        <v>19.7</v>
      </c>
      <c r="M417" s="175"/>
      <c r="N417" s="177"/>
      <c r="O417" s="177"/>
      <c r="P417" s="178"/>
      <c r="Q417" s="179" t="str">
        <f t="shared" si="28"/>
        <v/>
      </c>
      <c r="R417" s="180" t="str">
        <f t="shared" si="29"/>
        <v/>
      </c>
      <c r="S417"/>
    </row>
    <row r="418" spans="1:19" ht="16.149999999999999" thickBot="1" x14ac:dyDescent="0.5">
      <c r="A418" s="169" t="s">
        <v>113</v>
      </c>
      <c r="B418" s="169">
        <v>23</v>
      </c>
      <c r="C418" s="169">
        <v>2</v>
      </c>
      <c r="D418" s="187" t="s">
        <v>35</v>
      </c>
      <c r="E418" s="171">
        <v>44669</v>
      </c>
      <c r="F418" s="172">
        <f t="shared" si="25"/>
        <v>13.857142857142858</v>
      </c>
      <c r="G418" s="173">
        <f t="shared" si="26"/>
        <v>48</v>
      </c>
      <c r="H418" s="173">
        <f t="shared" si="27"/>
        <v>26</v>
      </c>
      <c r="I418" s="197" t="s">
        <v>154</v>
      </c>
      <c r="J418" s="169">
        <v>524699</v>
      </c>
      <c r="K418" s="169">
        <v>218784</v>
      </c>
      <c r="L418" s="175">
        <v>18.899999999999999</v>
      </c>
      <c r="M418" s="175"/>
      <c r="N418" s="177"/>
      <c r="O418" s="177"/>
      <c r="P418" s="178"/>
      <c r="Q418" s="179" t="str">
        <f t="shared" si="28"/>
        <v/>
      </c>
      <c r="R418" s="180" t="str">
        <f t="shared" si="29"/>
        <v/>
      </c>
      <c r="S418"/>
    </row>
    <row r="419" spans="1:19" ht="16.149999999999999" thickBot="1" x14ac:dyDescent="0.5">
      <c r="A419" s="169" t="s">
        <v>150</v>
      </c>
      <c r="B419" s="169">
        <v>24</v>
      </c>
      <c r="C419" s="169">
        <v>3</v>
      </c>
      <c r="D419" s="187" t="s">
        <v>35</v>
      </c>
      <c r="E419" s="171">
        <v>44669</v>
      </c>
      <c r="F419" s="172">
        <f t="shared" si="25"/>
        <v>13.857142857142858</v>
      </c>
      <c r="G419" s="173">
        <f t="shared" si="26"/>
        <v>48</v>
      </c>
      <c r="H419" s="173">
        <f t="shared" si="27"/>
        <v>26</v>
      </c>
      <c r="I419" s="205" t="s">
        <v>156</v>
      </c>
      <c r="J419" s="169">
        <v>524700</v>
      </c>
      <c r="K419" s="169">
        <v>218784</v>
      </c>
      <c r="L419" s="175">
        <v>20.5</v>
      </c>
      <c r="M419" s="175"/>
      <c r="N419" s="177"/>
      <c r="O419" s="177"/>
      <c r="P419" s="178"/>
      <c r="Q419" s="179" t="str">
        <f t="shared" si="28"/>
        <v/>
      </c>
      <c r="R419" s="180" t="str">
        <f t="shared" si="29"/>
        <v/>
      </c>
      <c r="S419"/>
    </row>
    <row r="420" spans="1:19" ht="16.149999999999999" thickBot="1" x14ac:dyDescent="0.5">
      <c r="A420" s="169" t="s">
        <v>102</v>
      </c>
      <c r="B420" s="169">
        <v>25</v>
      </c>
      <c r="C420" s="169">
        <v>4</v>
      </c>
      <c r="D420" s="187" t="s">
        <v>35</v>
      </c>
      <c r="E420" s="171">
        <v>44669</v>
      </c>
      <c r="F420" s="172">
        <f t="shared" ref="F420:F483" si="30">(E420-44572)/7</f>
        <v>13.857142857142858</v>
      </c>
      <c r="G420" s="173">
        <f t="shared" ref="G420:G483" si="31">E420-44621</f>
        <v>48</v>
      </c>
      <c r="H420" s="173">
        <f t="shared" ref="H420:H483" si="32">E420-44643</f>
        <v>26</v>
      </c>
      <c r="I420" s="200" t="s">
        <v>153</v>
      </c>
      <c r="J420" s="169">
        <v>524701</v>
      </c>
      <c r="K420" s="169">
        <v>218784</v>
      </c>
      <c r="L420" s="175">
        <v>21.7</v>
      </c>
      <c r="M420" s="175">
        <v>23.7</v>
      </c>
      <c r="N420" s="177">
        <v>8</v>
      </c>
      <c r="O420" s="177">
        <v>7.6</v>
      </c>
      <c r="P420" s="178"/>
      <c r="Q420" s="179">
        <f t="shared" ref="Q420:Q483" si="33">IF(M420="","",((M420/L420)-1)*100)</f>
        <v>9.2165898617511566</v>
      </c>
      <c r="R420" s="180">
        <f t="shared" ref="R420:R483" si="34">IF(N420="","",N420*O420*O420/2)</f>
        <v>231.04</v>
      </c>
      <c r="S420"/>
    </row>
    <row r="421" spans="1:19" ht="15.75" x14ac:dyDescent="0.45">
      <c r="A421" s="169" t="s">
        <v>103</v>
      </c>
      <c r="B421" s="169">
        <v>26</v>
      </c>
      <c r="C421" s="169">
        <v>0</v>
      </c>
      <c r="D421" s="188" t="s">
        <v>36</v>
      </c>
      <c r="E421" s="171">
        <v>44669</v>
      </c>
      <c r="F421" s="172">
        <f t="shared" si="30"/>
        <v>13.857142857142858</v>
      </c>
      <c r="G421" s="173">
        <f t="shared" si="31"/>
        <v>48</v>
      </c>
      <c r="H421" s="173">
        <f t="shared" si="32"/>
        <v>26</v>
      </c>
      <c r="I421" s="200" t="s">
        <v>153</v>
      </c>
      <c r="J421" s="169">
        <v>524702</v>
      </c>
      <c r="K421" s="169">
        <v>218785</v>
      </c>
      <c r="L421" s="175">
        <v>19.7</v>
      </c>
      <c r="M421" s="175"/>
      <c r="N421" s="175"/>
      <c r="O421" s="177"/>
      <c r="P421" s="178"/>
      <c r="Q421" s="179" t="str">
        <f t="shared" si="33"/>
        <v/>
      </c>
      <c r="R421" s="180" t="str">
        <f t="shared" si="34"/>
        <v/>
      </c>
      <c r="S421"/>
    </row>
    <row r="422" spans="1:19" ht="15.75" x14ac:dyDescent="0.45">
      <c r="A422" s="169" t="s">
        <v>114</v>
      </c>
      <c r="B422" s="169">
        <v>27</v>
      </c>
      <c r="C422" s="169">
        <v>1</v>
      </c>
      <c r="D422" s="188" t="s">
        <v>36</v>
      </c>
      <c r="E422" s="171">
        <v>44669</v>
      </c>
      <c r="F422" s="172">
        <f t="shared" si="30"/>
        <v>13.857142857142858</v>
      </c>
      <c r="G422" s="173">
        <f t="shared" si="31"/>
        <v>48</v>
      </c>
      <c r="H422" s="173">
        <f t="shared" si="32"/>
        <v>26</v>
      </c>
      <c r="I422" s="190" t="s">
        <v>154</v>
      </c>
      <c r="J422" s="169">
        <v>524703</v>
      </c>
      <c r="K422" s="169">
        <v>218785</v>
      </c>
      <c r="L422" s="175">
        <v>19.399999999999999</v>
      </c>
      <c r="M422" s="175"/>
      <c r="N422" s="175"/>
      <c r="O422" s="177"/>
      <c r="P422" s="178"/>
      <c r="Q422" s="179" t="str">
        <f t="shared" si="33"/>
        <v/>
      </c>
      <c r="R422" s="180" t="str">
        <f t="shared" si="34"/>
        <v/>
      </c>
      <c r="S422"/>
    </row>
    <row r="423" spans="1:19" ht="15.75" x14ac:dyDescent="0.45">
      <c r="A423" s="169" t="s">
        <v>151</v>
      </c>
      <c r="B423" s="169">
        <v>28</v>
      </c>
      <c r="C423" s="169">
        <v>2</v>
      </c>
      <c r="D423" s="188" t="s">
        <v>36</v>
      </c>
      <c r="E423" s="171">
        <v>44669</v>
      </c>
      <c r="F423" s="172">
        <f t="shared" si="30"/>
        <v>13.857142857142858</v>
      </c>
      <c r="G423" s="173">
        <f t="shared" si="31"/>
        <v>48</v>
      </c>
      <c r="H423" s="173">
        <f t="shared" si="32"/>
        <v>26</v>
      </c>
      <c r="I423" s="191" t="s">
        <v>156</v>
      </c>
      <c r="J423" s="169">
        <v>524704</v>
      </c>
      <c r="K423" s="169">
        <v>218785</v>
      </c>
      <c r="L423" s="175">
        <v>22.9</v>
      </c>
      <c r="M423" s="175">
        <v>25.9</v>
      </c>
      <c r="N423" s="175">
        <v>3.6</v>
      </c>
      <c r="O423" s="177">
        <v>3.5</v>
      </c>
      <c r="P423" s="178"/>
      <c r="Q423" s="179">
        <f t="shared" si="33"/>
        <v>13.100436681222716</v>
      </c>
      <c r="R423" s="180">
        <f t="shared" si="34"/>
        <v>22.05</v>
      </c>
      <c r="S423"/>
    </row>
    <row r="424" spans="1:19" ht="15.75" x14ac:dyDescent="0.45">
      <c r="A424" s="169" t="s">
        <v>104</v>
      </c>
      <c r="B424" s="169">
        <v>29</v>
      </c>
      <c r="C424" s="169">
        <v>3</v>
      </c>
      <c r="D424" s="188" t="s">
        <v>36</v>
      </c>
      <c r="E424" s="171">
        <v>44669</v>
      </c>
      <c r="F424" s="172">
        <f t="shared" si="30"/>
        <v>13.857142857142858</v>
      </c>
      <c r="G424" s="173">
        <f t="shared" si="31"/>
        <v>48</v>
      </c>
      <c r="H424" s="173">
        <f t="shared" si="32"/>
        <v>26</v>
      </c>
      <c r="I424" s="199" t="s">
        <v>153</v>
      </c>
      <c r="J424" s="169">
        <v>524705</v>
      </c>
      <c r="K424" s="169">
        <v>218785</v>
      </c>
      <c r="L424" s="175">
        <v>17.600000000000001</v>
      </c>
      <c r="M424" s="175"/>
      <c r="N424" s="175"/>
      <c r="O424" s="177"/>
      <c r="P424" s="178"/>
      <c r="Q424" s="179" t="str">
        <f t="shared" si="33"/>
        <v/>
      </c>
      <c r="R424" s="180" t="str">
        <f t="shared" si="34"/>
        <v/>
      </c>
      <c r="S424"/>
    </row>
    <row r="425" spans="1:19" ht="15.75" x14ac:dyDescent="0.45">
      <c r="A425" s="169" t="s">
        <v>152</v>
      </c>
      <c r="B425" s="169">
        <v>30</v>
      </c>
      <c r="C425" s="169">
        <v>4</v>
      </c>
      <c r="D425" s="188" t="s">
        <v>36</v>
      </c>
      <c r="E425" s="171">
        <v>44669</v>
      </c>
      <c r="F425" s="172">
        <f t="shared" si="30"/>
        <v>13.857142857142858</v>
      </c>
      <c r="G425" s="173">
        <f t="shared" si="31"/>
        <v>48</v>
      </c>
      <c r="H425" s="173">
        <f t="shared" si="32"/>
        <v>26</v>
      </c>
      <c r="I425" s="191" t="s">
        <v>156</v>
      </c>
      <c r="J425" s="169">
        <v>524706</v>
      </c>
      <c r="K425" s="169">
        <v>218785</v>
      </c>
      <c r="L425" s="175">
        <v>23.6</v>
      </c>
      <c r="M425" s="175">
        <v>24.9</v>
      </c>
      <c r="N425" s="175">
        <v>5.9</v>
      </c>
      <c r="O425" s="177">
        <v>4.9000000000000004</v>
      </c>
      <c r="P425" s="178"/>
      <c r="Q425" s="179">
        <f t="shared" si="33"/>
        <v>5.5084745762711718</v>
      </c>
      <c r="R425" s="180">
        <f t="shared" si="34"/>
        <v>70.82950000000001</v>
      </c>
      <c r="S425"/>
    </row>
    <row r="426" spans="1:19" ht="15.75" x14ac:dyDescent="0.45">
      <c r="A426" s="169" t="s">
        <v>142</v>
      </c>
      <c r="B426" s="169">
        <v>1</v>
      </c>
      <c r="C426" s="169">
        <v>0</v>
      </c>
      <c r="D426" s="170" t="s">
        <v>31</v>
      </c>
      <c r="E426" s="171">
        <v>44671</v>
      </c>
      <c r="F426" s="172">
        <f t="shared" si="30"/>
        <v>14.142857142857142</v>
      </c>
      <c r="G426" s="173">
        <f t="shared" si="31"/>
        <v>50</v>
      </c>
      <c r="H426" s="173">
        <f t="shared" si="32"/>
        <v>28</v>
      </c>
      <c r="I426" s="212" t="s">
        <v>156</v>
      </c>
      <c r="J426" s="169">
        <v>524677</v>
      </c>
      <c r="K426" s="169">
        <v>218780</v>
      </c>
      <c r="L426" s="175">
        <v>21.5</v>
      </c>
      <c r="M426" s="175"/>
      <c r="N426" s="177"/>
      <c r="O426" s="177"/>
      <c r="P426" s="178"/>
      <c r="Q426" s="179" t="str">
        <f t="shared" si="33"/>
        <v/>
      </c>
      <c r="R426" s="180" t="str">
        <f t="shared" si="34"/>
        <v/>
      </c>
      <c r="S426"/>
    </row>
    <row r="427" spans="1:19" ht="15.75" x14ac:dyDescent="0.45">
      <c r="A427" s="169" t="s">
        <v>96</v>
      </c>
      <c r="B427" s="169">
        <v>3</v>
      </c>
      <c r="C427" s="169">
        <v>2</v>
      </c>
      <c r="D427" s="170" t="s">
        <v>31</v>
      </c>
      <c r="E427" s="171">
        <v>44671</v>
      </c>
      <c r="F427" s="172">
        <f t="shared" si="30"/>
        <v>14.142857142857142</v>
      </c>
      <c r="G427" s="173">
        <f t="shared" si="31"/>
        <v>50</v>
      </c>
      <c r="H427" s="173">
        <f t="shared" si="32"/>
        <v>28</v>
      </c>
      <c r="I427" s="189" t="s">
        <v>153</v>
      </c>
      <c r="J427" s="169">
        <v>524679</v>
      </c>
      <c r="K427" s="169">
        <v>218780</v>
      </c>
      <c r="L427" s="175">
        <v>22</v>
      </c>
      <c r="M427" s="175"/>
      <c r="N427" s="177"/>
      <c r="O427" s="177"/>
      <c r="P427" s="178"/>
      <c r="Q427" s="179" t="str">
        <f t="shared" si="33"/>
        <v/>
      </c>
      <c r="R427" s="180" t="str">
        <f t="shared" si="34"/>
        <v/>
      </c>
      <c r="S427"/>
    </row>
    <row r="428" spans="1:19" ht="15.75" x14ac:dyDescent="0.45">
      <c r="A428" s="169" t="s">
        <v>143</v>
      </c>
      <c r="B428" s="169">
        <v>4</v>
      </c>
      <c r="C428" s="169">
        <v>3</v>
      </c>
      <c r="D428" s="170" t="s">
        <v>31</v>
      </c>
      <c r="E428" s="171">
        <v>44671</v>
      </c>
      <c r="F428" s="172">
        <f t="shared" si="30"/>
        <v>14.142857142857142</v>
      </c>
      <c r="G428" s="173">
        <f t="shared" si="31"/>
        <v>50</v>
      </c>
      <c r="H428" s="173">
        <f t="shared" si="32"/>
        <v>28</v>
      </c>
      <c r="I428" s="190" t="s">
        <v>154</v>
      </c>
      <c r="J428" s="169">
        <v>524680</v>
      </c>
      <c r="K428" s="169">
        <v>218780</v>
      </c>
      <c r="L428" s="175">
        <v>19.899999999999999</v>
      </c>
      <c r="M428" s="175"/>
      <c r="N428" s="177"/>
      <c r="O428" s="177"/>
      <c r="P428" s="178"/>
      <c r="Q428" s="179" t="str">
        <f t="shared" si="33"/>
        <v/>
      </c>
      <c r="R428" s="180" t="str">
        <f t="shared" si="34"/>
        <v/>
      </c>
      <c r="S428"/>
    </row>
    <row r="429" spans="1:19" ht="15.75" x14ac:dyDescent="0.45">
      <c r="A429" s="169" t="s">
        <v>144</v>
      </c>
      <c r="B429" s="169">
        <v>5</v>
      </c>
      <c r="C429" s="169">
        <v>4</v>
      </c>
      <c r="D429" s="170" t="s">
        <v>31</v>
      </c>
      <c r="E429" s="171">
        <v>44671</v>
      </c>
      <c r="F429" s="172">
        <f t="shared" si="30"/>
        <v>14.142857142857142</v>
      </c>
      <c r="G429" s="173">
        <f t="shared" si="31"/>
        <v>50</v>
      </c>
      <c r="H429" s="173">
        <f t="shared" si="32"/>
        <v>28</v>
      </c>
      <c r="I429" s="191"/>
      <c r="J429" s="169">
        <v>524681</v>
      </c>
      <c r="K429" s="169">
        <v>218780</v>
      </c>
      <c r="L429" s="175">
        <v>22.6</v>
      </c>
      <c r="M429" s="175"/>
      <c r="N429" s="177"/>
      <c r="O429" s="177"/>
      <c r="P429" s="178"/>
      <c r="Q429" s="179" t="str">
        <f t="shared" si="33"/>
        <v/>
      </c>
      <c r="R429" s="180" t="str">
        <f t="shared" si="34"/>
        <v/>
      </c>
      <c r="S429"/>
    </row>
    <row r="430" spans="1:19" ht="15.75" x14ac:dyDescent="0.45">
      <c r="A430" s="169" t="s">
        <v>145</v>
      </c>
      <c r="B430" s="169">
        <v>6</v>
      </c>
      <c r="C430" s="169">
        <v>0</v>
      </c>
      <c r="D430" s="183" t="s">
        <v>32</v>
      </c>
      <c r="E430" s="171">
        <v>44671</v>
      </c>
      <c r="F430" s="172">
        <f t="shared" si="30"/>
        <v>14.142857142857142</v>
      </c>
      <c r="G430" s="173">
        <f t="shared" si="31"/>
        <v>50</v>
      </c>
      <c r="H430" s="173">
        <f t="shared" si="32"/>
        <v>28</v>
      </c>
      <c r="I430" s="199"/>
      <c r="J430" s="169">
        <v>524682</v>
      </c>
      <c r="K430" s="169">
        <v>218781</v>
      </c>
      <c r="L430" s="175">
        <v>21.4</v>
      </c>
      <c r="M430" s="175"/>
      <c r="N430" s="177"/>
      <c r="O430" s="177"/>
      <c r="P430" s="178"/>
      <c r="Q430" s="179" t="str">
        <f t="shared" si="33"/>
        <v/>
      </c>
      <c r="R430" s="180" t="str">
        <f t="shared" si="34"/>
        <v/>
      </c>
      <c r="S430"/>
    </row>
    <row r="431" spans="1:19" ht="15.75" x14ac:dyDescent="0.45">
      <c r="A431" s="169" t="s">
        <v>97</v>
      </c>
      <c r="B431" s="169">
        <v>7</v>
      </c>
      <c r="C431" s="169">
        <v>1</v>
      </c>
      <c r="D431" s="183" t="s">
        <v>32</v>
      </c>
      <c r="E431" s="171">
        <v>44671</v>
      </c>
      <c r="F431" s="172">
        <f t="shared" si="30"/>
        <v>14.142857142857142</v>
      </c>
      <c r="G431" s="173">
        <f t="shared" si="31"/>
        <v>50</v>
      </c>
      <c r="H431" s="173">
        <f t="shared" si="32"/>
        <v>28</v>
      </c>
      <c r="I431" s="199" t="s">
        <v>153</v>
      </c>
      <c r="J431" s="169">
        <v>524683</v>
      </c>
      <c r="K431" s="169">
        <v>218781</v>
      </c>
      <c r="L431" s="175">
        <v>20.9</v>
      </c>
      <c r="M431" s="175"/>
      <c r="N431" s="177"/>
      <c r="O431" s="177"/>
      <c r="P431" s="178"/>
      <c r="Q431" s="179" t="str">
        <f t="shared" si="33"/>
        <v/>
      </c>
      <c r="R431" s="180" t="str">
        <f t="shared" si="34"/>
        <v/>
      </c>
      <c r="S431"/>
    </row>
    <row r="432" spans="1:19" ht="15.75" x14ac:dyDescent="0.45">
      <c r="A432" s="169" t="s">
        <v>98</v>
      </c>
      <c r="B432" s="169">
        <v>8</v>
      </c>
      <c r="C432" s="169">
        <v>2</v>
      </c>
      <c r="D432" s="183" t="s">
        <v>32</v>
      </c>
      <c r="E432" s="171">
        <v>44671</v>
      </c>
      <c r="F432" s="172">
        <f t="shared" si="30"/>
        <v>14.142857142857142</v>
      </c>
      <c r="G432" s="173">
        <f t="shared" si="31"/>
        <v>50</v>
      </c>
      <c r="H432" s="173">
        <f t="shared" si="32"/>
        <v>28</v>
      </c>
      <c r="I432" s="199" t="s">
        <v>153</v>
      </c>
      <c r="J432" s="169">
        <v>524684</v>
      </c>
      <c r="K432" s="169">
        <v>218781</v>
      </c>
      <c r="L432" s="175">
        <v>22.7</v>
      </c>
      <c r="M432" s="175"/>
      <c r="N432" s="177"/>
      <c r="O432" s="177"/>
      <c r="P432" s="178"/>
      <c r="Q432" s="179" t="str">
        <f t="shared" si="33"/>
        <v/>
      </c>
      <c r="R432" s="180" t="str">
        <f t="shared" si="34"/>
        <v/>
      </c>
      <c r="S432"/>
    </row>
    <row r="433" spans="1:19" ht="15.75" x14ac:dyDescent="0.45">
      <c r="A433" s="169" t="s">
        <v>146</v>
      </c>
      <c r="B433" s="169">
        <v>9</v>
      </c>
      <c r="C433" s="169">
        <v>3</v>
      </c>
      <c r="D433" s="183" t="s">
        <v>32</v>
      </c>
      <c r="E433" s="171">
        <v>44671</v>
      </c>
      <c r="F433" s="172">
        <f t="shared" si="30"/>
        <v>14.142857142857142</v>
      </c>
      <c r="G433" s="173">
        <f t="shared" si="31"/>
        <v>50</v>
      </c>
      <c r="H433" s="173">
        <f t="shared" si="32"/>
        <v>28</v>
      </c>
      <c r="I433" s="201"/>
      <c r="J433" s="169">
        <v>524685</v>
      </c>
      <c r="K433" s="169">
        <v>218781</v>
      </c>
      <c r="L433" s="175">
        <v>21.3</v>
      </c>
      <c r="M433" s="175"/>
      <c r="N433" s="177"/>
      <c r="O433" s="177"/>
      <c r="P433" s="178"/>
      <c r="Q433" s="179" t="str">
        <f t="shared" si="33"/>
        <v/>
      </c>
      <c r="R433" s="180" t="str">
        <f t="shared" si="34"/>
        <v/>
      </c>
      <c r="S433"/>
    </row>
    <row r="434" spans="1:19" ht="15.75" x14ac:dyDescent="0.45">
      <c r="A434" s="169" t="s">
        <v>147</v>
      </c>
      <c r="B434" s="169">
        <v>10</v>
      </c>
      <c r="C434" s="169">
        <v>4</v>
      </c>
      <c r="D434" s="183" t="s">
        <v>32</v>
      </c>
      <c r="E434" s="171">
        <v>44671</v>
      </c>
      <c r="F434" s="172">
        <f t="shared" si="30"/>
        <v>14.142857142857142</v>
      </c>
      <c r="G434" s="173">
        <f t="shared" si="31"/>
        <v>50</v>
      </c>
      <c r="H434" s="173">
        <f t="shared" si="32"/>
        <v>28</v>
      </c>
      <c r="I434" s="191"/>
      <c r="J434" s="169">
        <v>524686</v>
      </c>
      <c r="K434" s="169">
        <v>218781</v>
      </c>
      <c r="L434" s="175">
        <v>21.9</v>
      </c>
      <c r="M434" s="175"/>
      <c r="N434" s="177"/>
      <c r="O434" s="177"/>
      <c r="P434" s="178"/>
      <c r="Q434" s="179" t="str">
        <f t="shared" si="33"/>
        <v/>
      </c>
      <c r="R434" s="180" t="str">
        <f t="shared" si="34"/>
        <v/>
      </c>
      <c r="S434"/>
    </row>
    <row r="435" spans="1:19" ht="15.75" x14ac:dyDescent="0.45">
      <c r="A435" s="169" t="s">
        <v>111</v>
      </c>
      <c r="B435" s="169">
        <v>12</v>
      </c>
      <c r="C435" s="169">
        <v>1</v>
      </c>
      <c r="D435" s="184" t="s">
        <v>33</v>
      </c>
      <c r="E435" s="171">
        <v>44671</v>
      </c>
      <c r="F435" s="172">
        <f t="shared" si="30"/>
        <v>14.142857142857142</v>
      </c>
      <c r="G435" s="173">
        <f t="shared" si="31"/>
        <v>50</v>
      </c>
      <c r="H435" s="173">
        <f t="shared" si="32"/>
        <v>28</v>
      </c>
      <c r="I435" s="202" t="s">
        <v>154</v>
      </c>
      <c r="J435" s="169">
        <v>524688</v>
      </c>
      <c r="K435" s="169">
        <v>218782</v>
      </c>
      <c r="L435" s="175">
        <v>22.8</v>
      </c>
      <c r="M435" s="175"/>
      <c r="N435" s="177"/>
      <c r="O435" s="177"/>
      <c r="P435" s="178"/>
      <c r="Q435" s="179" t="str">
        <f t="shared" si="33"/>
        <v/>
      </c>
      <c r="R435" s="180" t="str">
        <f t="shared" si="34"/>
        <v/>
      </c>
      <c r="S435"/>
    </row>
    <row r="436" spans="1:19" ht="15.75" x14ac:dyDescent="0.45">
      <c r="A436" s="169" t="s">
        <v>148</v>
      </c>
      <c r="B436" s="169">
        <v>15</v>
      </c>
      <c r="C436" s="169">
        <v>4</v>
      </c>
      <c r="D436" s="184" t="s">
        <v>33</v>
      </c>
      <c r="E436" s="171">
        <v>44671</v>
      </c>
      <c r="F436" s="172">
        <f t="shared" si="30"/>
        <v>14.142857142857142</v>
      </c>
      <c r="G436" s="173">
        <f t="shared" si="31"/>
        <v>50</v>
      </c>
      <c r="H436" s="173">
        <f t="shared" si="32"/>
        <v>28</v>
      </c>
      <c r="I436" s="190"/>
      <c r="J436" s="169">
        <v>524691</v>
      </c>
      <c r="K436" s="169">
        <v>218782</v>
      </c>
      <c r="L436" s="175">
        <v>23.5</v>
      </c>
      <c r="M436" s="175"/>
      <c r="N436" s="177"/>
      <c r="O436" s="177"/>
      <c r="P436" s="178"/>
      <c r="Q436" s="179" t="str">
        <f t="shared" si="33"/>
        <v/>
      </c>
      <c r="R436" s="180" t="str">
        <f t="shared" si="34"/>
        <v/>
      </c>
      <c r="S436"/>
    </row>
    <row r="437" spans="1:19" ht="15.75" x14ac:dyDescent="0.45">
      <c r="A437" s="169" t="s">
        <v>149</v>
      </c>
      <c r="B437" s="169">
        <v>16</v>
      </c>
      <c r="C437" s="169">
        <v>0</v>
      </c>
      <c r="D437" s="186" t="s">
        <v>34</v>
      </c>
      <c r="E437" s="171">
        <v>44671</v>
      </c>
      <c r="F437" s="172">
        <f t="shared" si="30"/>
        <v>14.142857142857142</v>
      </c>
      <c r="G437" s="173">
        <f t="shared" si="31"/>
        <v>50</v>
      </c>
      <c r="H437" s="173">
        <f t="shared" si="32"/>
        <v>28</v>
      </c>
      <c r="I437" s="191" t="s">
        <v>156</v>
      </c>
      <c r="J437" s="169">
        <v>524692</v>
      </c>
      <c r="K437" s="169">
        <v>218783</v>
      </c>
      <c r="L437" s="175">
        <v>16.600000000000001</v>
      </c>
      <c r="M437" s="175"/>
      <c r="N437" s="177"/>
      <c r="O437" s="177"/>
      <c r="P437" s="178"/>
      <c r="Q437" s="179" t="str">
        <f t="shared" si="33"/>
        <v/>
      </c>
      <c r="R437" s="180" t="str">
        <f t="shared" si="34"/>
        <v/>
      </c>
      <c r="S437"/>
    </row>
    <row r="438" spans="1:19" ht="16.149999999999999" thickBot="1" x14ac:dyDescent="0.5">
      <c r="A438" s="169" t="s">
        <v>112</v>
      </c>
      <c r="B438" s="169">
        <v>18</v>
      </c>
      <c r="C438" s="169">
        <v>2</v>
      </c>
      <c r="D438" s="186" t="s">
        <v>34</v>
      </c>
      <c r="E438" s="171">
        <v>44671</v>
      </c>
      <c r="F438" s="172">
        <f t="shared" si="30"/>
        <v>14.142857142857142</v>
      </c>
      <c r="G438" s="173">
        <f t="shared" si="31"/>
        <v>50</v>
      </c>
      <c r="H438" s="173">
        <f t="shared" si="32"/>
        <v>28</v>
      </c>
      <c r="I438" s="203" t="s">
        <v>154</v>
      </c>
      <c r="J438" s="169">
        <v>524694</v>
      </c>
      <c r="K438" s="169">
        <v>218783</v>
      </c>
      <c r="L438" s="175">
        <v>18.7</v>
      </c>
      <c r="M438" s="175"/>
      <c r="N438" s="177"/>
      <c r="O438" s="177"/>
      <c r="P438" s="178"/>
      <c r="Q438" s="179" t="str">
        <f t="shared" si="33"/>
        <v/>
      </c>
      <c r="R438" s="180" t="str">
        <f t="shared" si="34"/>
        <v/>
      </c>
      <c r="S438"/>
    </row>
    <row r="439" spans="1:19" ht="16.149999999999999" thickBot="1" x14ac:dyDescent="0.5">
      <c r="A439" s="169" t="s">
        <v>99</v>
      </c>
      <c r="B439" s="169">
        <v>19</v>
      </c>
      <c r="C439" s="169">
        <v>3</v>
      </c>
      <c r="D439" s="186" t="s">
        <v>34</v>
      </c>
      <c r="E439" s="171">
        <v>44671</v>
      </c>
      <c r="F439" s="172">
        <f t="shared" si="30"/>
        <v>14.142857142857142</v>
      </c>
      <c r="G439" s="173">
        <f t="shared" si="31"/>
        <v>50</v>
      </c>
      <c r="H439" s="173">
        <f t="shared" si="32"/>
        <v>28</v>
      </c>
      <c r="I439" s="192" t="s">
        <v>153</v>
      </c>
      <c r="J439" s="169">
        <v>524695</v>
      </c>
      <c r="K439" s="169">
        <v>218783</v>
      </c>
      <c r="L439" s="175">
        <v>18.7</v>
      </c>
      <c r="M439" s="175"/>
      <c r="N439" s="177"/>
      <c r="O439" s="177"/>
      <c r="P439" s="178"/>
      <c r="Q439" s="179" t="str">
        <f t="shared" si="33"/>
        <v/>
      </c>
      <c r="R439" s="180" t="str">
        <f t="shared" si="34"/>
        <v/>
      </c>
      <c r="S439"/>
    </row>
    <row r="440" spans="1:19" ht="16.149999999999999" thickBot="1" x14ac:dyDescent="0.5">
      <c r="A440" s="169" t="s">
        <v>100</v>
      </c>
      <c r="B440" s="169">
        <v>20</v>
      </c>
      <c r="C440" s="169">
        <v>4</v>
      </c>
      <c r="D440" s="186" t="s">
        <v>34</v>
      </c>
      <c r="E440" s="171">
        <v>44671</v>
      </c>
      <c r="F440" s="172">
        <f t="shared" si="30"/>
        <v>14.142857142857142</v>
      </c>
      <c r="G440" s="173">
        <f t="shared" si="31"/>
        <v>50</v>
      </c>
      <c r="H440" s="173">
        <f t="shared" si="32"/>
        <v>28</v>
      </c>
      <c r="I440" s="192" t="s">
        <v>153</v>
      </c>
      <c r="J440" s="169">
        <v>524696</v>
      </c>
      <c r="K440" s="169">
        <v>218783</v>
      </c>
      <c r="L440" s="175">
        <v>18.899999999999999</v>
      </c>
      <c r="M440" s="175"/>
      <c r="N440" s="177"/>
      <c r="O440" s="177"/>
      <c r="P440" s="178"/>
      <c r="Q440" s="179" t="str">
        <f t="shared" si="33"/>
        <v/>
      </c>
      <c r="R440" s="180" t="str">
        <f t="shared" si="34"/>
        <v/>
      </c>
      <c r="S440"/>
    </row>
    <row r="441" spans="1:19" ht="16.149999999999999" thickBot="1" x14ac:dyDescent="0.5">
      <c r="A441" s="169" t="s">
        <v>101</v>
      </c>
      <c r="B441" s="169">
        <v>22</v>
      </c>
      <c r="C441" s="169">
        <v>1</v>
      </c>
      <c r="D441" s="187" t="s">
        <v>35</v>
      </c>
      <c r="E441" s="171">
        <v>44671</v>
      </c>
      <c r="F441" s="172">
        <f t="shared" si="30"/>
        <v>14.142857142857142</v>
      </c>
      <c r="G441" s="173">
        <f t="shared" si="31"/>
        <v>50</v>
      </c>
      <c r="H441" s="173">
        <f t="shared" si="32"/>
        <v>28</v>
      </c>
      <c r="I441" s="192" t="s">
        <v>153</v>
      </c>
      <c r="J441" s="169">
        <v>524698</v>
      </c>
      <c r="K441" s="169">
        <v>218784</v>
      </c>
      <c r="L441" s="175">
        <v>19.7</v>
      </c>
      <c r="M441" s="175"/>
      <c r="N441" s="177"/>
      <c r="O441" s="177"/>
      <c r="P441" s="178"/>
      <c r="Q441" s="179" t="str">
        <f t="shared" si="33"/>
        <v/>
      </c>
      <c r="R441" s="180" t="str">
        <f t="shared" si="34"/>
        <v/>
      </c>
      <c r="S441"/>
    </row>
    <row r="442" spans="1:19" ht="16.149999999999999" thickBot="1" x14ac:dyDescent="0.5">
      <c r="A442" s="169" t="s">
        <v>113</v>
      </c>
      <c r="B442" s="169">
        <v>23</v>
      </c>
      <c r="C442" s="169">
        <v>2</v>
      </c>
      <c r="D442" s="187" t="s">
        <v>35</v>
      </c>
      <c r="E442" s="171">
        <v>44671</v>
      </c>
      <c r="F442" s="172">
        <f t="shared" si="30"/>
        <v>14.142857142857142</v>
      </c>
      <c r="G442" s="173">
        <f t="shared" si="31"/>
        <v>50</v>
      </c>
      <c r="H442" s="173">
        <f t="shared" si="32"/>
        <v>28</v>
      </c>
      <c r="I442" s="203" t="s">
        <v>154</v>
      </c>
      <c r="J442" s="169">
        <v>524699</v>
      </c>
      <c r="K442" s="169">
        <v>218784</v>
      </c>
      <c r="L442" s="175">
        <v>18.899999999999999</v>
      </c>
      <c r="M442" s="175"/>
      <c r="N442" s="177"/>
      <c r="O442" s="177"/>
      <c r="P442" s="178"/>
      <c r="Q442" s="179" t="str">
        <f t="shared" si="33"/>
        <v/>
      </c>
      <c r="R442" s="180" t="str">
        <f t="shared" si="34"/>
        <v/>
      </c>
      <c r="S442"/>
    </row>
    <row r="443" spans="1:19" ht="16.149999999999999" thickBot="1" x14ac:dyDescent="0.5">
      <c r="A443" s="169" t="s">
        <v>150</v>
      </c>
      <c r="B443" s="169">
        <v>24</v>
      </c>
      <c r="C443" s="169">
        <v>3</v>
      </c>
      <c r="D443" s="187" t="s">
        <v>35</v>
      </c>
      <c r="E443" s="171">
        <v>44671</v>
      </c>
      <c r="F443" s="172">
        <f t="shared" si="30"/>
        <v>14.142857142857142</v>
      </c>
      <c r="G443" s="173">
        <f t="shared" si="31"/>
        <v>50</v>
      </c>
      <c r="H443" s="173">
        <f t="shared" si="32"/>
        <v>28</v>
      </c>
      <c r="I443" s="195" t="s">
        <v>156</v>
      </c>
      <c r="J443" s="169">
        <v>524700</v>
      </c>
      <c r="K443" s="169">
        <v>218784</v>
      </c>
      <c r="L443" s="175">
        <v>20.5</v>
      </c>
      <c r="M443" s="175"/>
      <c r="N443" s="177"/>
      <c r="O443" s="177"/>
      <c r="P443" s="178"/>
      <c r="Q443" s="179" t="str">
        <f t="shared" si="33"/>
        <v/>
      </c>
      <c r="R443" s="180" t="str">
        <f t="shared" si="34"/>
        <v/>
      </c>
      <c r="S443"/>
    </row>
    <row r="444" spans="1:19" ht="16.149999999999999" thickBot="1" x14ac:dyDescent="0.5">
      <c r="A444" s="169" t="s">
        <v>102</v>
      </c>
      <c r="B444" s="169">
        <v>25</v>
      </c>
      <c r="C444" s="169">
        <v>4</v>
      </c>
      <c r="D444" s="187" t="s">
        <v>35</v>
      </c>
      <c r="E444" s="171">
        <v>44671</v>
      </c>
      <c r="F444" s="172">
        <f t="shared" si="30"/>
        <v>14.142857142857142</v>
      </c>
      <c r="G444" s="173">
        <f t="shared" si="31"/>
        <v>50</v>
      </c>
      <c r="H444" s="173">
        <f t="shared" si="32"/>
        <v>28</v>
      </c>
      <c r="I444" s="200" t="s">
        <v>153</v>
      </c>
      <c r="J444" s="169">
        <v>524701</v>
      </c>
      <c r="K444" s="169">
        <v>218784</v>
      </c>
      <c r="L444" s="175">
        <v>21.7</v>
      </c>
      <c r="M444" s="175">
        <v>23.5</v>
      </c>
      <c r="N444" s="177">
        <v>10.199999999999999</v>
      </c>
      <c r="O444" s="177">
        <v>7.1</v>
      </c>
      <c r="P444" s="178"/>
      <c r="Q444" s="179">
        <f t="shared" si="33"/>
        <v>8.2949308755760462</v>
      </c>
      <c r="R444" s="180">
        <f t="shared" si="34"/>
        <v>257.09099999999995</v>
      </c>
      <c r="S444"/>
    </row>
    <row r="445" spans="1:19" ht="16.149999999999999" thickBot="1" x14ac:dyDescent="0.5">
      <c r="A445" s="169" t="s">
        <v>103</v>
      </c>
      <c r="B445" s="169">
        <v>26</v>
      </c>
      <c r="C445" s="169">
        <v>0</v>
      </c>
      <c r="D445" s="188" t="s">
        <v>36</v>
      </c>
      <c r="E445" s="171">
        <v>44671</v>
      </c>
      <c r="F445" s="172">
        <f t="shared" si="30"/>
        <v>14.142857142857142</v>
      </c>
      <c r="G445" s="173">
        <f t="shared" si="31"/>
        <v>50</v>
      </c>
      <c r="H445" s="173">
        <f t="shared" si="32"/>
        <v>28</v>
      </c>
      <c r="I445" s="200" t="s">
        <v>153</v>
      </c>
      <c r="J445" s="169">
        <v>524702</v>
      </c>
      <c r="K445" s="169">
        <v>218785</v>
      </c>
      <c r="L445" s="175">
        <v>19.7</v>
      </c>
      <c r="M445" s="175"/>
      <c r="N445" s="175"/>
      <c r="O445" s="177"/>
      <c r="P445" s="178"/>
      <c r="Q445" s="179" t="str">
        <f t="shared" si="33"/>
        <v/>
      </c>
      <c r="R445" s="180" t="str">
        <f t="shared" si="34"/>
        <v/>
      </c>
      <c r="S445"/>
    </row>
    <row r="446" spans="1:19" ht="16.149999999999999" thickBot="1" x14ac:dyDescent="0.5">
      <c r="A446" s="169" t="s">
        <v>114</v>
      </c>
      <c r="B446" s="169">
        <v>27</v>
      </c>
      <c r="C446" s="169">
        <v>1</v>
      </c>
      <c r="D446" s="188" t="s">
        <v>36</v>
      </c>
      <c r="E446" s="171">
        <v>44671</v>
      </c>
      <c r="F446" s="172">
        <f t="shared" si="30"/>
        <v>14.142857142857142</v>
      </c>
      <c r="G446" s="173">
        <f t="shared" si="31"/>
        <v>50</v>
      </c>
      <c r="H446" s="173">
        <f t="shared" si="32"/>
        <v>28</v>
      </c>
      <c r="I446" s="197" t="s">
        <v>154</v>
      </c>
      <c r="J446" s="169">
        <v>524703</v>
      </c>
      <c r="K446" s="169">
        <v>218785</v>
      </c>
      <c r="L446" s="175">
        <v>19.399999999999999</v>
      </c>
      <c r="M446" s="175"/>
      <c r="N446" s="175"/>
      <c r="O446" s="177"/>
      <c r="P446" s="178"/>
      <c r="Q446" s="179" t="str">
        <f t="shared" si="33"/>
        <v/>
      </c>
      <c r="R446" s="180" t="str">
        <f t="shared" si="34"/>
        <v/>
      </c>
      <c r="S446"/>
    </row>
    <row r="447" spans="1:19" ht="16.149999999999999" thickBot="1" x14ac:dyDescent="0.5">
      <c r="A447" s="169" t="s">
        <v>151</v>
      </c>
      <c r="B447" s="169">
        <v>28</v>
      </c>
      <c r="C447" s="169">
        <v>2</v>
      </c>
      <c r="D447" s="188" t="s">
        <v>36</v>
      </c>
      <c r="E447" s="171">
        <v>44671</v>
      </c>
      <c r="F447" s="172">
        <f t="shared" si="30"/>
        <v>14.142857142857142</v>
      </c>
      <c r="G447" s="173">
        <f t="shared" si="31"/>
        <v>50</v>
      </c>
      <c r="H447" s="173">
        <f t="shared" si="32"/>
        <v>28</v>
      </c>
      <c r="I447" s="205" t="s">
        <v>156</v>
      </c>
      <c r="J447" s="169">
        <v>524704</v>
      </c>
      <c r="K447" s="169">
        <v>218785</v>
      </c>
      <c r="L447" s="175">
        <v>22.9</v>
      </c>
      <c r="M447" s="175">
        <v>25.5</v>
      </c>
      <c r="N447" s="175">
        <v>5.5</v>
      </c>
      <c r="O447" s="177">
        <v>4.8</v>
      </c>
      <c r="P447" s="178"/>
      <c r="Q447" s="179">
        <f t="shared" si="33"/>
        <v>11.353711790393017</v>
      </c>
      <c r="R447" s="180">
        <f t="shared" si="34"/>
        <v>63.359999999999992</v>
      </c>
      <c r="S447"/>
    </row>
    <row r="448" spans="1:19" ht="16.149999999999999" thickBot="1" x14ac:dyDescent="0.5">
      <c r="A448" s="169" t="s">
        <v>104</v>
      </c>
      <c r="B448" s="169">
        <v>29</v>
      </c>
      <c r="C448" s="169">
        <v>3</v>
      </c>
      <c r="D448" s="188" t="s">
        <v>36</v>
      </c>
      <c r="E448" s="171">
        <v>44671</v>
      </c>
      <c r="F448" s="172">
        <f t="shared" si="30"/>
        <v>14.142857142857142</v>
      </c>
      <c r="G448" s="173">
        <f t="shared" si="31"/>
        <v>50</v>
      </c>
      <c r="H448" s="173">
        <f t="shared" si="32"/>
        <v>28</v>
      </c>
      <c r="I448" s="200" t="s">
        <v>153</v>
      </c>
      <c r="J448" s="169">
        <v>524705</v>
      </c>
      <c r="K448" s="169">
        <v>218785</v>
      </c>
      <c r="L448" s="175">
        <v>17.600000000000001</v>
      </c>
      <c r="M448" s="175"/>
      <c r="N448" s="175"/>
      <c r="O448" s="177"/>
      <c r="P448" s="178"/>
      <c r="Q448" s="179" t="str">
        <f t="shared" si="33"/>
        <v/>
      </c>
      <c r="R448" s="180" t="str">
        <f t="shared" si="34"/>
        <v/>
      </c>
      <c r="S448"/>
    </row>
    <row r="449" spans="1:19" ht="16.149999999999999" thickBot="1" x14ac:dyDescent="0.5">
      <c r="A449" s="169" t="s">
        <v>152</v>
      </c>
      <c r="B449" s="169">
        <v>30</v>
      </c>
      <c r="C449" s="169">
        <v>4</v>
      </c>
      <c r="D449" s="188" t="s">
        <v>36</v>
      </c>
      <c r="E449" s="171">
        <v>44671</v>
      </c>
      <c r="F449" s="172">
        <f t="shared" si="30"/>
        <v>14.142857142857142</v>
      </c>
      <c r="G449" s="173">
        <f t="shared" si="31"/>
        <v>50</v>
      </c>
      <c r="H449" s="173">
        <f t="shared" si="32"/>
        <v>28</v>
      </c>
      <c r="I449" s="205" t="s">
        <v>156</v>
      </c>
      <c r="J449" s="169">
        <v>524706</v>
      </c>
      <c r="K449" s="169">
        <v>218785</v>
      </c>
      <c r="L449" s="175">
        <v>23.6</v>
      </c>
      <c r="M449" s="175">
        <v>25.3</v>
      </c>
      <c r="N449" s="175">
        <v>5.3</v>
      </c>
      <c r="O449" s="177">
        <v>5.2</v>
      </c>
      <c r="P449" s="178"/>
      <c r="Q449" s="179">
        <f t="shared" si="33"/>
        <v>7.2033898305084776</v>
      </c>
      <c r="R449" s="180">
        <f t="shared" si="34"/>
        <v>71.656000000000006</v>
      </c>
      <c r="S449"/>
    </row>
    <row r="450" spans="1:19" ht="16.149999999999999" thickBot="1" x14ac:dyDescent="0.5">
      <c r="A450" s="169" t="s">
        <v>142</v>
      </c>
      <c r="B450" s="169">
        <v>1</v>
      </c>
      <c r="C450" s="169">
        <v>0</v>
      </c>
      <c r="D450" s="170" t="s">
        <v>31</v>
      </c>
      <c r="E450" s="171">
        <v>44673</v>
      </c>
      <c r="F450" s="172">
        <f t="shared" si="30"/>
        <v>14.428571428571429</v>
      </c>
      <c r="G450" s="173">
        <f t="shared" si="31"/>
        <v>52</v>
      </c>
      <c r="H450" s="173">
        <f t="shared" si="32"/>
        <v>30</v>
      </c>
      <c r="I450" s="211" t="s">
        <v>156</v>
      </c>
      <c r="J450" s="169">
        <v>524677</v>
      </c>
      <c r="K450" s="169">
        <v>218780</v>
      </c>
      <c r="L450" s="175">
        <v>21.5</v>
      </c>
      <c r="M450" s="175"/>
      <c r="N450" s="177"/>
      <c r="O450" s="177"/>
      <c r="P450" s="178"/>
      <c r="Q450" s="179" t="str">
        <f t="shared" si="33"/>
        <v/>
      </c>
      <c r="R450" s="180" t="str">
        <f t="shared" si="34"/>
        <v/>
      </c>
      <c r="S450"/>
    </row>
    <row r="451" spans="1:19" ht="15.75" x14ac:dyDescent="0.45">
      <c r="A451" s="169" t="s">
        <v>96</v>
      </c>
      <c r="B451" s="169">
        <v>3</v>
      </c>
      <c r="C451" s="169">
        <v>2</v>
      </c>
      <c r="D451" s="170" t="s">
        <v>31</v>
      </c>
      <c r="E451" s="171">
        <v>44673</v>
      </c>
      <c r="F451" s="172">
        <f t="shared" si="30"/>
        <v>14.428571428571429</v>
      </c>
      <c r="G451" s="173">
        <f t="shared" si="31"/>
        <v>52</v>
      </c>
      <c r="H451" s="173">
        <f t="shared" si="32"/>
        <v>30</v>
      </c>
      <c r="I451" s="204" t="s">
        <v>153</v>
      </c>
      <c r="J451" s="169">
        <v>524679</v>
      </c>
      <c r="K451" s="169">
        <v>218780</v>
      </c>
      <c r="L451" s="175">
        <v>22</v>
      </c>
      <c r="M451" s="175"/>
      <c r="N451" s="177"/>
      <c r="O451" s="177"/>
      <c r="P451" s="178"/>
      <c r="Q451" s="179" t="str">
        <f t="shared" si="33"/>
        <v/>
      </c>
      <c r="R451" s="180" t="str">
        <f t="shared" si="34"/>
        <v/>
      </c>
      <c r="S451"/>
    </row>
    <row r="452" spans="1:19" ht="15.75" x14ac:dyDescent="0.45">
      <c r="A452" s="169" t="s">
        <v>143</v>
      </c>
      <c r="B452" s="169">
        <v>4</v>
      </c>
      <c r="C452" s="169">
        <v>3</v>
      </c>
      <c r="D452" s="170" t="s">
        <v>31</v>
      </c>
      <c r="E452" s="171">
        <v>44673</v>
      </c>
      <c r="F452" s="172">
        <f t="shared" si="30"/>
        <v>14.428571428571429</v>
      </c>
      <c r="G452" s="173">
        <f t="shared" si="31"/>
        <v>52</v>
      </c>
      <c r="H452" s="173">
        <f t="shared" si="32"/>
        <v>30</v>
      </c>
      <c r="I452" s="190" t="s">
        <v>154</v>
      </c>
      <c r="J452" s="169">
        <v>524680</v>
      </c>
      <c r="K452" s="169">
        <v>218780</v>
      </c>
      <c r="L452" s="175">
        <v>19.899999999999999</v>
      </c>
      <c r="M452" s="175"/>
      <c r="N452" s="177"/>
      <c r="O452" s="177"/>
      <c r="P452" s="178"/>
      <c r="Q452" s="179" t="str">
        <f t="shared" si="33"/>
        <v/>
      </c>
      <c r="R452" s="180" t="str">
        <f t="shared" si="34"/>
        <v/>
      </c>
      <c r="S452"/>
    </row>
    <row r="453" spans="1:19" ht="15.75" x14ac:dyDescent="0.45">
      <c r="A453" s="169" t="s">
        <v>144</v>
      </c>
      <c r="B453" s="169">
        <v>5</v>
      </c>
      <c r="C453" s="169">
        <v>4</v>
      </c>
      <c r="D453" s="170" t="s">
        <v>31</v>
      </c>
      <c r="E453" s="171">
        <v>44673</v>
      </c>
      <c r="F453" s="172">
        <f t="shared" si="30"/>
        <v>14.428571428571429</v>
      </c>
      <c r="G453" s="173">
        <f t="shared" si="31"/>
        <v>52</v>
      </c>
      <c r="H453" s="173">
        <f t="shared" si="32"/>
        <v>30</v>
      </c>
      <c r="I453" s="191"/>
      <c r="J453" s="169">
        <v>524681</v>
      </c>
      <c r="K453" s="169">
        <v>218780</v>
      </c>
      <c r="L453" s="175">
        <v>22.6</v>
      </c>
      <c r="M453" s="175"/>
      <c r="N453" s="177"/>
      <c r="O453" s="177"/>
      <c r="P453" s="178"/>
      <c r="Q453" s="179" t="str">
        <f t="shared" si="33"/>
        <v/>
      </c>
      <c r="R453" s="180" t="str">
        <f t="shared" si="34"/>
        <v/>
      </c>
      <c r="S453"/>
    </row>
    <row r="454" spans="1:19" ht="15.75" x14ac:dyDescent="0.45">
      <c r="A454" s="169" t="s">
        <v>145</v>
      </c>
      <c r="B454" s="169">
        <v>6</v>
      </c>
      <c r="C454" s="169">
        <v>0</v>
      </c>
      <c r="D454" s="183" t="s">
        <v>32</v>
      </c>
      <c r="E454" s="171">
        <v>44673</v>
      </c>
      <c r="F454" s="172">
        <f t="shared" si="30"/>
        <v>14.428571428571429</v>
      </c>
      <c r="G454" s="173">
        <f t="shared" si="31"/>
        <v>52</v>
      </c>
      <c r="H454" s="173">
        <f t="shared" si="32"/>
        <v>30</v>
      </c>
      <c r="I454" s="199"/>
      <c r="J454" s="169">
        <v>524682</v>
      </c>
      <c r="K454" s="169">
        <v>218781</v>
      </c>
      <c r="L454" s="175">
        <v>21.4</v>
      </c>
      <c r="M454" s="175"/>
      <c r="N454" s="177"/>
      <c r="O454" s="177"/>
      <c r="P454" s="178"/>
      <c r="Q454" s="179" t="str">
        <f t="shared" si="33"/>
        <v/>
      </c>
      <c r="R454" s="180" t="str">
        <f t="shared" si="34"/>
        <v/>
      </c>
      <c r="S454"/>
    </row>
    <row r="455" spans="1:19" ht="15.75" x14ac:dyDescent="0.45">
      <c r="A455" s="169" t="s">
        <v>97</v>
      </c>
      <c r="B455" s="169">
        <v>7</v>
      </c>
      <c r="C455" s="169">
        <v>1</v>
      </c>
      <c r="D455" s="183" t="s">
        <v>32</v>
      </c>
      <c r="E455" s="171">
        <v>44673</v>
      </c>
      <c r="F455" s="172">
        <f t="shared" si="30"/>
        <v>14.428571428571429</v>
      </c>
      <c r="G455" s="173">
        <f t="shared" si="31"/>
        <v>52</v>
      </c>
      <c r="H455" s="173">
        <f t="shared" si="32"/>
        <v>30</v>
      </c>
      <c r="I455" s="199" t="s">
        <v>153</v>
      </c>
      <c r="J455" s="169">
        <v>524683</v>
      </c>
      <c r="K455" s="169">
        <v>218781</v>
      </c>
      <c r="L455" s="175">
        <v>20.9</v>
      </c>
      <c r="M455" s="175"/>
      <c r="N455" s="177"/>
      <c r="O455" s="177"/>
      <c r="P455" s="178"/>
      <c r="Q455" s="179" t="str">
        <f t="shared" si="33"/>
        <v/>
      </c>
      <c r="R455" s="180" t="str">
        <f t="shared" si="34"/>
        <v/>
      </c>
      <c r="S455"/>
    </row>
    <row r="456" spans="1:19" ht="15.75" x14ac:dyDescent="0.45">
      <c r="A456" s="169" t="s">
        <v>98</v>
      </c>
      <c r="B456" s="169">
        <v>8</v>
      </c>
      <c r="C456" s="169">
        <v>2</v>
      </c>
      <c r="D456" s="183" t="s">
        <v>32</v>
      </c>
      <c r="E456" s="171">
        <v>44673</v>
      </c>
      <c r="F456" s="172">
        <f t="shared" si="30"/>
        <v>14.428571428571429</v>
      </c>
      <c r="G456" s="173">
        <f t="shared" si="31"/>
        <v>52</v>
      </c>
      <c r="H456" s="173">
        <f t="shared" si="32"/>
        <v>30</v>
      </c>
      <c r="I456" s="199" t="s">
        <v>153</v>
      </c>
      <c r="J456" s="169">
        <v>524684</v>
      </c>
      <c r="K456" s="169">
        <v>218781</v>
      </c>
      <c r="L456" s="175">
        <v>22.7</v>
      </c>
      <c r="M456" s="175"/>
      <c r="N456" s="177"/>
      <c r="O456" s="177"/>
      <c r="P456" s="178"/>
      <c r="Q456" s="179" t="str">
        <f t="shared" si="33"/>
        <v/>
      </c>
      <c r="R456" s="180" t="str">
        <f t="shared" si="34"/>
        <v/>
      </c>
      <c r="S456"/>
    </row>
    <row r="457" spans="1:19" ht="15.75" x14ac:dyDescent="0.45">
      <c r="A457" s="169" t="s">
        <v>146</v>
      </c>
      <c r="B457" s="169">
        <v>9</v>
      </c>
      <c r="C457" s="169">
        <v>3</v>
      </c>
      <c r="D457" s="183" t="s">
        <v>32</v>
      </c>
      <c r="E457" s="171">
        <v>44673</v>
      </c>
      <c r="F457" s="172">
        <f t="shared" si="30"/>
        <v>14.428571428571429</v>
      </c>
      <c r="G457" s="173">
        <f t="shared" si="31"/>
        <v>52</v>
      </c>
      <c r="H457" s="173">
        <f t="shared" si="32"/>
        <v>30</v>
      </c>
      <c r="I457" s="201"/>
      <c r="J457" s="169">
        <v>524685</v>
      </c>
      <c r="K457" s="169">
        <v>218781</v>
      </c>
      <c r="L457" s="175">
        <v>21.3</v>
      </c>
      <c r="M457" s="175"/>
      <c r="N457" s="177"/>
      <c r="O457" s="177"/>
      <c r="P457" s="178"/>
      <c r="Q457" s="179" t="str">
        <f t="shared" si="33"/>
        <v/>
      </c>
      <c r="R457" s="180" t="str">
        <f t="shared" si="34"/>
        <v/>
      </c>
      <c r="S457"/>
    </row>
    <row r="458" spans="1:19" ht="15.75" x14ac:dyDescent="0.45">
      <c r="A458" s="169" t="s">
        <v>147</v>
      </c>
      <c r="B458" s="169">
        <v>10</v>
      </c>
      <c r="C458" s="169">
        <v>4</v>
      </c>
      <c r="D458" s="183" t="s">
        <v>32</v>
      </c>
      <c r="E458" s="171">
        <v>44673</v>
      </c>
      <c r="F458" s="172">
        <f t="shared" si="30"/>
        <v>14.428571428571429</v>
      </c>
      <c r="G458" s="173">
        <f t="shared" si="31"/>
        <v>52</v>
      </c>
      <c r="H458" s="173">
        <f t="shared" si="32"/>
        <v>30</v>
      </c>
      <c r="I458" s="191"/>
      <c r="J458" s="169">
        <v>524686</v>
      </c>
      <c r="K458" s="169">
        <v>218781</v>
      </c>
      <c r="L458" s="175">
        <v>21.9</v>
      </c>
      <c r="M458" s="175"/>
      <c r="N458" s="177"/>
      <c r="O458" s="177"/>
      <c r="P458" s="178"/>
      <c r="Q458" s="179" t="str">
        <f t="shared" si="33"/>
        <v/>
      </c>
      <c r="R458" s="180" t="str">
        <f t="shared" si="34"/>
        <v/>
      </c>
      <c r="S458"/>
    </row>
    <row r="459" spans="1:19" ht="15.75" x14ac:dyDescent="0.45">
      <c r="A459" s="169" t="s">
        <v>111</v>
      </c>
      <c r="B459" s="169">
        <v>12</v>
      </c>
      <c r="C459" s="169">
        <v>1</v>
      </c>
      <c r="D459" s="184" t="s">
        <v>33</v>
      </c>
      <c r="E459" s="171">
        <v>44673</v>
      </c>
      <c r="F459" s="172">
        <f t="shared" si="30"/>
        <v>14.428571428571429</v>
      </c>
      <c r="G459" s="173">
        <f t="shared" si="31"/>
        <v>52</v>
      </c>
      <c r="H459" s="173">
        <f t="shared" si="32"/>
        <v>30</v>
      </c>
      <c r="I459" s="202" t="s">
        <v>154</v>
      </c>
      <c r="J459" s="169">
        <v>524688</v>
      </c>
      <c r="K459" s="169">
        <v>218782</v>
      </c>
      <c r="L459" s="175">
        <v>22.8</v>
      </c>
      <c r="M459" s="175"/>
      <c r="N459" s="177"/>
      <c r="O459" s="177"/>
      <c r="P459" s="178"/>
      <c r="Q459" s="179" t="str">
        <f t="shared" si="33"/>
        <v/>
      </c>
      <c r="R459" s="180" t="str">
        <f t="shared" si="34"/>
        <v/>
      </c>
      <c r="S459"/>
    </row>
    <row r="460" spans="1:19" ht="15.75" x14ac:dyDescent="0.45">
      <c r="A460" s="169" t="s">
        <v>148</v>
      </c>
      <c r="B460" s="169">
        <v>15</v>
      </c>
      <c r="C460" s="169">
        <v>4</v>
      </c>
      <c r="D460" s="184" t="s">
        <v>33</v>
      </c>
      <c r="E460" s="171">
        <v>44673</v>
      </c>
      <c r="F460" s="172">
        <f t="shared" si="30"/>
        <v>14.428571428571429</v>
      </c>
      <c r="G460" s="173">
        <f t="shared" si="31"/>
        <v>52</v>
      </c>
      <c r="H460" s="173">
        <f t="shared" si="32"/>
        <v>30</v>
      </c>
      <c r="I460" s="190"/>
      <c r="J460" s="169">
        <v>524691</v>
      </c>
      <c r="K460" s="169">
        <v>218782</v>
      </c>
      <c r="L460" s="175">
        <v>23.5</v>
      </c>
      <c r="M460" s="175"/>
      <c r="N460" s="177"/>
      <c r="O460" s="177"/>
      <c r="P460" s="178"/>
      <c r="Q460" s="179" t="str">
        <f t="shared" si="33"/>
        <v/>
      </c>
      <c r="R460" s="180" t="str">
        <f t="shared" si="34"/>
        <v/>
      </c>
      <c r="S460"/>
    </row>
    <row r="461" spans="1:19" ht="15.75" x14ac:dyDescent="0.45">
      <c r="A461" s="169" t="s">
        <v>149</v>
      </c>
      <c r="B461" s="169">
        <v>16</v>
      </c>
      <c r="C461" s="169">
        <v>0</v>
      </c>
      <c r="D461" s="186" t="s">
        <v>34</v>
      </c>
      <c r="E461" s="171">
        <v>44673</v>
      </c>
      <c r="F461" s="172">
        <f t="shared" si="30"/>
        <v>14.428571428571429</v>
      </c>
      <c r="G461" s="173">
        <f t="shared" si="31"/>
        <v>52</v>
      </c>
      <c r="H461" s="173">
        <f t="shared" si="32"/>
        <v>30</v>
      </c>
      <c r="I461" s="191" t="s">
        <v>156</v>
      </c>
      <c r="J461" s="169">
        <v>524692</v>
      </c>
      <c r="K461" s="169">
        <v>218783</v>
      </c>
      <c r="L461" s="175">
        <v>16.600000000000001</v>
      </c>
      <c r="M461" s="175"/>
      <c r="N461" s="177"/>
      <c r="O461" s="177"/>
      <c r="P461" s="178"/>
      <c r="Q461" s="179" t="str">
        <f t="shared" si="33"/>
        <v/>
      </c>
      <c r="R461" s="180" t="str">
        <f t="shared" si="34"/>
        <v/>
      </c>
      <c r="S461"/>
    </row>
    <row r="462" spans="1:19" ht="15.75" x14ac:dyDescent="0.45">
      <c r="A462" s="169" t="s">
        <v>112</v>
      </c>
      <c r="B462" s="169">
        <v>18</v>
      </c>
      <c r="C462" s="169">
        <v>2</v>
      </c>
      <c r="D462" s="186" t="s">
        <v>34</v>
      </c>
      <c r="E462" s="171">
        <v>44673</v>
      </c>
      <c r="F462" s="172">
        <f t="shared" si="30"/>
        <v>14.428571428571429</v>
      </c>
      <c r="G462" s="173">
        <f t="shared" si="31"/>
        <v>52</v>
      </c>
      <c r="H462" s="173">
        <f t="shared" si="32"/>
        <v>30</v>
      </c>
      <c r="I462" s="190" t="s">
        <v>154</v>
      </c>
      <c r="J462" s="169">
        <v>524694</v>
      </c>
      <c r="K462" s="169">
        <v>218783</v>
      </c>
      <c r="L462" s="175">
        <v>18.7</v>
      </c>
      <c r="M462" s="175"/>
      <c r="N462" s="177"/>
      <c r="O462" s="177"/>
      <c r="P462" s="178"/>
      <c r="Q462" s="179" t="str">
        <f t="shared" si="33"/>
        <v/>
      </c>
      <c r="R462" s="180" t="str">
        <f t="shared" si="34"/>
        <v/>
      </c>
      <c r="S462"/>
    </row>
    <row r="463" spans="1:19" ht="15.75" x14ac:dyDescent="0.45">
      <c r="A463" s="169" t="s">
        <v>99</v>
      </c>
      <c r="B463" s="169">
        <v>19</v>
      </c>
      <c r="C463" s="169">
        <v>3</v>
      </c>
      <c r="D463" s="186" t="s">
        <v>34</v>
      </c>
      <c r="E463" s="171">
        <v>44673</v>
      </c>
      <c r="F463" s="172">
        <f t="shared" si="30"/>
        <v>14.428571428571429</v>
      </c>
      <c r="G463" s="173">
        <f t="shared" si="31"/>
        <v>52</v>
      </c>
      <c r="H463" s="173">
        <f t="shared" si="32"/>
        <v>30</v>
      </c>
      <c r="I463" s="199" t="s">
        <v>153</v>
      </c>
      <c r="J463" s="169">
        <v>524695</v>
      </c>
      <c r="K463" s="169">
        <v>218783</v>
      </c>
      <c r="L463" s="175">
        <v>18.7</v>
      </c>
      <c r="M463" s="175"/>
      <c r="N463" s="177"/>
      <c r="O463" s="177"/>
      <c r="P463" s="178"/>
      <c r="Q463" s="179" t="str">
        <f t="shared" si="33"/>
        <v/>
      </c>
      <c r="R463" s="180" t="str">
        <f t="shared" si="34"/>
        <v/>
      </c>
      <c r="S463"/>
    </row>
    <row r="464" spans="1:19" ht="15.75" x14ac:dyDescent="0.45">
      <c r="A464" s="169" t="s">
        <v>100</v>
      </c>
      <c r="B464" s="169">
        <v>20</v>
      </c>
      <c r="C464" s="169">
        <v>4</v>
      </c>
      <c r="D464" s="186" t="s">
        <v>34</v>
      </c>
      <c r="E464" s="171">
        <v>44673</v>
      </c>
      <c r="F464" s="172">
        <f t="shared" si="30"/>
        <v>14.428571428571429</v>
      </c>
      <c r="G464" s="173">
        <f t="shared" si="31"/>
        <v>52</v>
      </c>
      <c r="H464" s="173">
        <f t="shared" si="32"/>
        <v>30</v>
      </c>
      <c r="I464" s="199" t="s">
        <v>153</v>
      </c>
      <c r="J464" s="169">
        <v>524696</v>
      </c>
      <c r="K464" s="169">
        <v>218783</v>
      </c>
      <c r="L464" s="175">
        <v>18.899999999999999</v>
      </c>
      <c r="M464" s="175"/>
      <c r="N464" s="177"/>
      <c r="O464" s="177"/>
      <c r="P464" s="178"/>
      <c r="Q464" s="179" t="str">
        <f t="shared" si="33"/>
        <v/>
      </c>
      <c r="R464" s="180" t="str">
        <f t="shared" si="34"/>
        <v/>
      </c>
      <c r="S464"/>
    </row>
    <row r="465" spans="1:19" ht="15.75" x14ac:dyDescent="0.45">
      <c r="A465" s="169" t="s">
        <v>101</v>
      </c>
      <c r="B465" s="169">
        <v>22</v>
      </c>
      <c r="C465" s="169">
        <v>1</v>
      </c>
      <c r="D465" s="187" t="s">
        <v>35</v>
      </c>
      <c r="E465" s="171">
        <v>44673</v>
      </c>
      <c r="F465" s="172">
        <f t="shared" si="30"/>
        <v>14.428571428571429</v>
      </c>
      <c r="G465" s="173">
        <f t="shared" si="31"/>
        <v>52</v>
      </c>
      <c r="H465" s="173">
        <f t="shared" si="32"/>
        <v>30</v>
      </c>
      <c r="I465" s="199" t="s">
        <v>153</v>
      </c>
      <c r="J465" s="169">
        <v>524698</v>
      </c>
      <c r="K465" s="169">
        <v>218784</v>
      </c>
      <c r="L465" s="175">
        <v>19.7</v>
      </c>
      <c r="M465" s="175"/>
      <c r="N465" s="177"/>
      <c r="O465" s="177"/>
      <c r="P465" s="178"/>
      <c r="Q465" s="179" t="str">
        <f t="shared" si="33"/>
        <v/>
      </c>
      <c r="R465" s="180" t="str">
        <f t="shared" si="34"/>
        <v/>
      </c>
      <c r="S465"/>
    </row>
    <row r="466" spans="1:19" ht="15.75" x14ac:dyDescent="0.45">
      <c r="A466" s="169" t="s">
        <v>113</v>
      </c>
      <c r="B466" s="169">
        <v>23</v>
      </c>
      <c r="C466" s="169">
        <v>2</v>
      </c>
      <c r="D466" s="187" t="s">
        <v>35</v>
      </c>
      <c r="E466" s="171">
        <v>44673</v>
      </c>
      <c r="F466" s="172">
        <f t="shared" si="30"/>
        <v>14.428571428571429</v>
      </c>
      <c r="G466" s="173">
        <f t="shared" si="31"/>
        <v>52</v>
      </c>
      <c r="H466" s="173">
        <f t="shared" si="32"/>
        <v>30</v>
      </c>
      <c r="I466" s="190" t="s">
        <v>154</v>
      </c>
      <c r="J466" s="169">
        <v>524699</v>
      </c>
      <c r="K466" s="169">
        <v>218784</v>
      </c>
      <c r="L466" s="175">
        <v>18.899999999999999</v>
      </c>
      <c r="M466" s="175"/>
      <c r="N466" s="177"/>
      <c r="O466" s="177"/>
      <c r="P466" s="178"/>
      <c r="Q466" s="179" t="str">
        <f t="shared" si="33"/>
        <v/>
      </c>
      <c r="R466" s="180" t="str">
        <f t="shared" si="34"/>
        <v/>
      </c>
      <c r="S466"/>
    </row>
    <row r="467" spans="1:19" ht="15.75" x14ac:dyDescent="0.45">
      <c r="A467" s="169" t="s">
        <v>150</v>
      </c>
      <c r="B467" s="169">
        <v>24</v>
      </c>
      <c r="C467" s="169">
        <v>3</v>
      </c>
      <c r="D467" s="187" t="s">
        <v>35</v>
      </c>
      <c r="E467" s="171">
        <v>44673</v>
      </c>
      <c r="F467" s="172">
        <f t="shared" si="30"/>
        <v>14.428571428571429</v>
      </c>
      <c r="G467" s="173">
        <f t="shared" si="31"/>
        <v>52</v>
      </c>
      <c r="H467" s="173">
        <f t="shared" si="32"/>
        <v>30</v>
      </c>
      <c r="I467" s="191" t="s">
        <v>156</v>
      </c>
      <c r="J467" s="169">
        <v>524700</v>
      </c>
      <c r="K467" s="169">
        <v>218784</v>
      </c>
      <c r="L467" s="175">
        <v>20.5</v>
      </c>
      <c r="M467" s="175"/>
      <c r="N467" s="177"/>
      <c r="O467" s="177"/>
      <c r="P467" s="178"/>
      <c r="Q467" s="179" t="str">
        <f t="shared" si="33"/>
        <v/>
      </c>
      <c r="R467" s="180" t="str">
        <f t="shared" si="34"/>
        <v/>
      </c>
      <c r="S467"/>
    </row>
    <row r="468" spans="1:19" ht="16.149999999999999" thickBot="1" x14ac:dyDescent="0.5">
      <c r="A468" s="169" t="s">
        <v>102</v>
      </c>
      <c r="B468" s="169">
        <v>25</v>
      </c>
      <c r="C468" s="169">
        <v>4</v>
      </c>
      <c r="D468" s="187" t="s">
        <v>35</v>
      </c>
      <c r="E468" s="171">
        <v>44673</v>
      </c>
      <c r="F468" s="172">
        <f t="shared" si="30"/>
        <v>14.428571428571429</v>
      </c>
      <c r="G468" s="173">
        <f t="shared" si="31"/>
        <v>52</v>
      </c>
      <c r="H468" s="173">
        <f t="shared" si="32"/>
        <v>30</v>
      </c>
      <c r="I468" s="192" t="s">
        <v>153</v>
      </c>
      <c r="J468" s="169">
        <v>524701</v>
      </c>
      <c r="K468" s="169">
        <v>218784</v>
      </c>
      <c r="L468" s="175">
        <v>21.7</v>
      </c>
      <c r="M468" s="175">
        <v>23.7</v>
      </c>
      <c r="N468" s="177">
        <v>10.1</v>
      </c>
      <c r="O468" s="177">
        <v>9.1999999999999993</v>
      </c>
      <c r="P468" s="178"/>
      <c r="Q468" s="179">
        <f t="shared" si="33"/>
        <v>9.2165898617511566</v>
      </c>
      <c r="R468" s="180">
        <f t="shared" si="34"/>
        <v>427.4319999999999</v>
      </c>
      <c r="S468"/>
    </row>
    <row r="469" spans="1:19" ht="16.149999999999999" thickBot="1" x14ac:dyDescent="0.5">
      <c r="A469" s="169" t="s">
        <v>103</v>
      </c>
      <c r="B469" s="169">
        <v>26</v>
      </c>
      <c r="C469" s="169">
        <v>0</v>
      </c>
      <c r="D469" s="188" t="s">
        <v>36</v>
      </c>
      <c r="E469" s="171">
        <v>44673</v>
      </c>
      <c r="F469" s="172">
        <f t="shared" si="30"/>
        <v>14.428571428571429</v>
      </c>
      <c r="G469" s="173">
        <f t="shared" si="31"/>
        <v>52</v>
      </c>
      <c r="H469" s="173">
        <f t="shared" si="32"/>
        <v>30</v>
      </c>
      <c r="I469" s="192" t="s">
        <v>153</v>
      </c>
      <c r="J469" s="169">
        <v>524702</v>
      </c>
      <c r="K469" s="169">
        <v>218785</v>
      </c>
      <c r="L469" s="175">
        <v>19.7</v>
      </c>
      <c r="M469" s="175"/>
      <c r="N469" s="175"/>
      <c r="O469" s="177"/>
      <c r="P469" s="178"/>
      <c r="Q469" s="179" t="str">
        <f t="shared" si="33"/>
        <v/>
      </c>
      <c r="R469" s="180" t="str">
        <f t="shared" si="34"/>
        <v/>
      </c>
      <c r="S469"/>
    </row>
    <row r="470" spans="1:19" ht="16.149999999999999" thickBot="1" x14ac:dyDescent="0.5">
      <c r="A470" s="169" t="s">
        <v>114</v>
      </c>
      <c r="B470" s="169">
        <v>27</v>
      </c>
      <c r="C470" s="169">
        <v>1</v>
      </c>
      <c r="D470" s="188" t="s">
        <v>36</v>
      </c>
      <c r="E470" s="171">
        <v>44673</v>
      </c>
      <c r="F470" s="172">
        <f t="shared" si="30"/>
        <v>14.428571428571429</v>
      </c>
      <c r="G470" s="173">
        <f t="shared" si="31"/>
        <v>52</v>
      </c>
      <c r="H470" s="173">
        <f t="shared" si="32"/>
        <v>30</v>
      </c>
      <c r="I470" s="203" t="s">
        <v>154</v>
      </c>
      <c r="J470" s="169">
        <v>524703</v>
      </c>
      <c r="K470" s="169">
        <v>218785</v>
      </c>
      <c r="L470" s="175">
        <v>19.399999999999999</v>
      </c>
      <c r="M470" s="175"/>
      <c r="N470" s="175"/>
      <c r="O470" s="177"/>
      <c r="P470" s="178"/>
      <c r="Q470" s="179" t="str">
        <f t="shared" si="33"/>
        <v/>
      </c>
      <c r="R470" s="180" t="str">
        <f t="shared" si="34"/>
        <v/>
      </c>
      <c r="S470"/>
    </row>
    <row r="471" spans="1:19" ht="16.149999999999999" thickBot="1" x14ac:dyDescent="0.5">
      <c r="A471" s="169" t="s">
        <v>151</v>
      </c>
      <c r="B471" s="169">
        <v>28</v>
      </c>
      <c r="C471" s="169">
        <v>2</v>
      </c>
      <c r="D471" s="188" t="s">
        <v>36</v>
      </c>
      <c r="E471" s="171">
        <v>44673</v>
      </c>
      <c r="F471" s="172">
        <f t="shared" si="30"/>
        <v>14.428571428571429</v>
      </c>
      <c r="G471" s="173">
        <f t="shared" si="31"/>
        <v>52</v>
      </c>
      <c r="H471" s="173">
        <f t="shared" si="32"/>
        <v>30</v>
      </c>
      <c r="I471" s="195" t="s">
        <v>156</v>
      </c>
      <c r="J471" s="169">
        <v>524704</v>
      </c>
      <c r="K471" s="169">
        <v>218785</v>
      </c>
      <c r="L471" s="175">
        <v>22.9</v>
      </c>
      <c r="M471" s="175">
        <v>25.6</v>
      </c>
      <c r="N471" s="175">
        <v>5.8</v>
      </c>
      <c r="O471" s="177">
        <v>4.5</v>
      </c>
      <c r="P471" s="178"/>
      <c r="Q471" s="179">
        <f t="shared" si="33"/>
        <v>11.790393013100452</v>
      </c>
      <c r="R471" s="180">
        <f t="shared" si="34"/>
        <v>58.724999999999994</v>
      </c>
      <c r="S471"/>
    </row>
    <row r="472" spans="1:19" ht="16.149999999999999" thickBot="1" x14ac:dyDescent="0.5">
      <c r="A472" s="169" t="s">
        <v>104</v>
      </c>
      <c r="B472" s="169">
        <v>29</v>
      </c>
      <c r="C472" s="169">
        <v>3</v>
      </c>
      <c r="D472" s="188" t="s">
        <v>36</v>
      </c>
      <c r="E472" s="171">
        <v>44673</v>
      </c>
      <c r="F472" s="172">
        <f t="shared" si="30"/>
        <v>14.428571428571429</v>
      </c>
      <c r="G472" s="173">
        <f t="shared" si="31"/>
        <v>52</v>
      </c>
      <c r="H472" s="173">
        <f t="shared" si="32"/>
        <v>30</v>
      </c>
      <c r="I472" s="192" t="s">
        <v>153</v>
      </c>
      <c r="J472" s="169">
        <v>524705</v>
      </c>
      <c r="K472" s="169">
        <v>218785</v>
      </c>
      <c r="L472" s="175">
        <v>17.600000000000001</v>
      </c>
      <c r="M472" s="175"/>
      <c r="N472" s="175"/>
      <c r="O472" s="177"/>
      <c r="P472" s="178"/>
      <c r="Q472" s="179" t="str">
        <f t="shared" si="33"/>
        <v/>
      </c>
      <c r="R472" s="180" t="str">
        <f t="shared" si="34"/>
        <v/>
      </c>
      <c r="S472"/>
    </row>
    <row r="473" spans="1:19" ht="16.149999999999999" thickBot="1" x14ac:dyDescent="0.5">
      <c r="A473" s="169" t="s">
        <v>152</v>
      </c>
      <c r="B473" s="169">
        <v>30</v>
      </c>
      <c r="C473" s="169">
        <v>4</v>
      </c>
      <c r="D473" s="188" t="s">
        <v>36</v>
      </c>
      <c r="E473" s="171">
        <v>44673</v>
      </c>
      <c r="F473" s="172">
        <f t="shared" si="30"/>
        <v>14.428571428571429</v>
      </c>
      <c r="G473" s="173">
        <f t="shared" si="31"/>
        <v>52</v>
      </c>
      <c r="H473" s="173">
        <f t="shared" si="32"/>
        <v>30</v>
      </c>
      <c r="I473" s="195" t="s">
        <v>156</v>
      </c>
      <c r="J473" s="169">
        <v>524706</v>
      </c>
      <c r="K473" s="169">
        <v>218785</v>
      </c>
      <c r="L473" s="175">
        <v>23.6</v>
      </c>
      <c r="M473" s="175">
        <v>25.4</v>
      </c>
      <c r="N473" s="175">
        <v>4.9000000000000004</v>
      </c>
      <c r="O473" s="177">
        <v>4.7</v>
      </c>
      <c r="P473" s="178"/>
      <c r="Q473" s="179">
        <f t="shared" si="33"/>
        <v>7.6271186440677763</v>
      </c>
      <c r="R473" s="180">
        <f t="shared" si="34"/>
        <v>54.120500000000007</v>
      </c>
      <c r="S473"/>
    </row>
    <row r="474" spans="1:19" ht="16.149999999999999" thickBot="1" x14ac:dyDescent="0.5">
      <c r="A474" s="169" t="s">
        <v>142</v>
      </c>
      <c r="B474" s="169">
        <v>1</v>
      </c>
      <c r="C474" s="169">
        <v>0</v>
      </c>
      <c r="D474" s="170" t="s">
        <v>31</v>
      </c>
      <c r="E474" s="171">
        <v>44676</v>
      </c>
      <c r="F474" s="172">
        <f t="shared" si="30"/>
        <v>14.857142857142858</v>
      </c>
      <c r="G474" s="173">
        <f t="shared" si="31"/>
        <v>55</v>
      </c>
      <c r="H474" s="173">
        <f t="shared" si="32"/>
        <v>33</v>
      </c>
      <c r="I474" s="211" t="s">
        <v>156</v>
      </c>
      <c r="J474" s="169">
        <v>524677</v>
      </c>
      <c r="K474" s="169">
        <v>218780</v>
      </c>
      <c r="L474" s="175">
        <v>21.5</v>
      </c>
      <c r="M474" s="175"/>
      <c r="N474" s="177"/>
      <c r="O474" s="177"/>
      <c r="P474" s="178"/>
      <c r="Q474" s="179" t="str">
        <f t="shared" si="33"/>
        <v/>
      </c>
      <c r="R474" s="180" t="str">
        <f t="shared" si="34"/>
        <v/>
      </c>
      <c r="S474"/>
    </row>
    <row r="475" spans="1:19" ht="16.149999999999999" thickBot="1" x14ac:dyDescent="0.5">
      <c r="A475" s="169" t="s">
        <v>96</v>
      </c>
      <c r="B475" s="169">
        <v>3</v>
      </c>
      <c r="C475" s="169">
        <v>2</v>
      </c>
      <c r="D475" s="170" t="s">
        <v>31</v>
      </c>
      <c r="E475" s="171">
        <v>44676</v>
      </c>
      <c r="F475" s="172">
        <f t="shared" si="30"/>
        <v>14.857142857142858</v>
      </c>
      <c r="G475" s="173">
        <f t="shared" si="31"/>
        <v>55</v>
      </c>
      <c r="H475" s="173">
        <f t="shared" si="32"/>
        <v>33</v>
      </c>
      <c r="I475" s="204" t="s">
        <v>153</v>
      </c>
      <c r="J475" s="169">
        <v>524679</v>
      </c>
      <c r="K475" s="169">
        <v>218780</v>
      </c>
      <c r="L475" s="175">
        <v>22</v>
      </c>
      <c r="M475" s="175"/>
      <c r="N475" s="177"/>
      <c r="O475" s="177"/>
      <c r="P475" s="178"/>
      <c r="Q475" s="179" t="str">
        <f t="shared" si="33"/>
        <v/>
      </c>
      <c r="R475" s="180" t="str">
        <f t="shared" si="34"/>
        <v/>
      </c>
      <c r="S475"/>
    </row>
    <row r="476" spans="1:19" ht="16.149999999999999" thickBot="1" x14ac:dyDescent="0.5">
      <c r="A476" s="169" t="s">
        <v>143</v>
      </c>
      <c r="B476" s="169">
        <v>4</v>
      </c>
      <c r="C476" s="169">
        <v>3</v>
      </c>
      <c r="D476" s="170" t="s">
        <v>31</v>
      </c>
      <c r="E476" s="171">
        <v>44676</v>
      </c>
      <c r="F476" s="172">
        <f t="shared" si="30"/>
        <v>14.857142857142858</v>
      </c>
      <c r="G476" s="173">
        <f t="shared" si="31"/>
        <v>55</v>
      </c>
      <c r="H476" s="173">
        <f t="shared" si="32"/>
        <v>33</v>
      </c>
      <c r="I476" s="197" t="s">
        <v>154</v>
      </c>
      <c r="J476" s="169">
        <v>524680</v>
      </c>
      <c r="K476" s="169">
        <v>218780</v>
      </c>
      <c r="L476" s="175">
        <v>19.899999999999999</v>
      </c>
      <c r="M476" s="175"/>
      <c r="N476" s="177"/>
      <c r="O476" s="177"/>
      <c r="P476" s="178"/>
      <c r="Q476" s="179" t="str">
        <f t="shared" si="33"/>
        <v/>
      </c>
      <c r="R476" s="180" t="str">
        <f t="shared" si="34"/>
        <v/>
      </c>
      <c r="S476"/>
    </row>
    <row r="477" spans="1:19" ht="16.149999999999999" thickBot="1" x14ac:dyDescent="0.5">
      <c r="A477" s="169" t="s">
        <v>144</v>
      </c>
      <c r="B477" s="169">
        <v>5</v>
      </c>
      <c r="C477" s="169">
        <v>4</v>
      </c>
      <c r="D477" s="170" t="s">
        <v>31</v>
      </c>
      <c r="E477" s="171">
        <v>44676</v>
      </c>
      <c r="F477" s="172">
        <f t="shared" si="30"/>
        <v>14.857142857142858</v>
      </c>
      <c r="G477" s="173">
        <f t="shared" si="31"/>
        <v>55</v>
      </c>
      <c r="H477" s="173">
        <f t="shared" si="32"/>
        <v>33</v>
      </c>
      <c r="I477" s="205"/>
      <c r="J477" s="169">
        <v>524681</v>
      </c>
      <c r="K477" s="169">
        <v>218780</v>
      </c>
      <c r="L477" s="175">
        <v>22.6</v>
      </c>
      <c r="M477" s="175"/>
      <c r="N477" s="177"/>
      <c r="O477" s="177"/>
      <c r="P477" s="178"/>
      <c r="Q477" s="179" t="str">
        <f t="shared" si="33"/>
        <v/>
      </c>
      <c r="R477" s="180" t="str">
        <f t="shared" si="34"/>
        <v/>
      </c>
      <c r="S477"/>
    </row>
    <row r="478" spans="1:19" ht="16.149999999999999" thickBot="1" x14ac:dyDescent="0.5">
      <c r="A478" s="169" t="s">
        <v>145</v>
      </c>
      <c r="B478" s="169">
        <v>6</v>
      </c>
      <c r="C478" s="169">
        <v>0</v>
      </c>
      <c r="D478" s="183" t="s">
        <v>32</v>
      </c>
      <c r="E478" s="171">
        <v>44676</v>
      </c>
      <c r="F478" s="172">
        <f t="shared" si="30"/>
        <v>14.857142857142858</v>
      </c>
      <c r="G478" s="173">
        <f t="shared" si="31"/>
        <v>55</v>
      </c>
      <c r="H478" s="173">
        <f t="shared" si="32"/>
        <v>33</v>
      </c>
      <c r="I478" s="200"/>
      <c r="J478" s="169">
        <v>524682</v>
      </c>
      <c r="K478" s="169">
        <v>218781</v>
      </c>
      <c r="L478" s="175">
        <v>21.4</v>
      </c>
      <c r="M478" s="175"/>
      <c r="N478" s="177"/>
      <c r="O478" s="177"/>
      <c r="P478" s="178"/>
      <c r="Q478" s="179" t="str">
        <f t="shared" si="33"/>
        <v/>
      </c>
      <c r="R478" s="180" t="str">
        <f t="shared" si="34"/>
        <v/>
      </c>
      <c r="S478"/>
    </row>
    <row r="479" spans="1:19" ht="16.149999999999999" thickBot="1" x14ac:dyDescent="0.5">
      <c r="A479" s="169" t="s">
        <v>97</v>
      </c>
      <c r="B479" s="169">
        <v>7</v>
      </c>
      <c r="C479" s="169">
        <v>1</v>
      </c>
      <c r="D479" s="183" t="s">
        <v>32</v>
      </c>
      <c r="E479" s="171">
        <v>44676</v>
      </c>
      <c r="F479" s="172">
        <f t="shared" si="30"/>
        <v>14.857142857142858</v>
      </c>
      <c r="G479" s="173">
        <f t="shared" si="31"/>
        <v>55</v>
      </c>
      <c r="H479" s="173">
        <f t="shared" si="32"/>
        <v>33</v>
      </c>
      <c r="I479" s="200" t="s">
        <v>153</v>
      </c>
      <c r="J479" s="169">
        <v>524683</v>
      </c>
      <c r="K479" s="169">
        <v>218781</v>
      </c>
      <c r="L479" s="175">
        <v>20.9</v>
      </c>
      <c r="M479" s="175"/>
      <c r="N479" s="177"/>
      <c r="O479" s="177"/>
      <c r="P479" s="178"/>
      <c r="Q479" s="179" t="str">
        <f t="shared" si="33"/>
        <v/>
      </c>
      <c r="R479" s="180" t="str">
        <f t="shared" si="34"/>
        <v/>
      </c>
      <c r="S479"/>
    </row>
    <row r="480" spans="1:19" ht="16.149999999999999" thickBot="1" x14ac:dyDescent="0.5">
      <c r="A480" s="169" t="s">
        <v>98</v>
      </c>
      <c r="B480" s="169">
        <v>8</v>
      </c>
      <c r="C480" s="169">
        <v>2</v>
      </c>
      <c r="D480" s="183" t="s">
        <v>32</v>
      </c>
      <c r="E480" s="171">
        <v>44676</v>
      </c>
      <c r="F480" s="172">
        <f t="shared" si="30"/>
        <v>14.857142857142858</v>
      </c>
      <c r="G480" s="173">
        <f t="shared" si="31"/>
        <v>55</v>
      </c>
      <c r="H480" s="173">
        <f t="shared" si="32"/>
        <v>33</v>
      </c>
      <c r="I480" s="200" t="s">
        <v>153</v>
      </c>
      <c r="J480" s="169">
        <v>524684</v>
      </c>
      <c r="K480" s="169">
        <v>218781</v>
      </c>
      <c r="L480" s="175">
        <v>22.7</v>
      </c>
      <c r="M480" s="175"/>
      <c r="N480" s="177"/>
      <c r="O480" s="177"/>
      <c r="P480" s="178"/>
      <c r="Q480" s="179" t="str">
        <f t="shared" si="33"/>
        <v/>
      </c>
      <c r="R480" s="180" t="str">
        <f t="shared" si="34"/>
        <v/>
      </c>
      <c r="S480"/>
    </row>
    <row r="481" spans="1:19" ht="15.75" x14ac:dyDescent="0.45">
      <c r="A481" s="169" t="s">
        <v>146</v>
      </c>
      <c r="B481" s="169">
        <v>9</v>
      </c>
      <c r="C481" s="169">
        <v>3</v>
      </c>
      <c r="D481" s="183" t="s">
        <v>32</v>
      </c>
      <c r="E481" s="171">
        <v>44676</v>
      </c>
      <c r="F481" s="172">
        <f t="shared" si="30"/>
        <v>14.857142857142858</v>
      </c>
      <c r="G481" s="173">
        <f t="shared" si="31"/>
        <v>55</v>
      </c>
      <c r="H481" s="173">
        <f t="shared" si="32"/>
        <v>33</v>
      </c>
      <c r="I481" s="198"/>
      <c r="J481" s="169">
        <v>524685</v>
      </c>
      <c r="K481" s="169">
        <v>218781</v>
      </c>
      <c r="L481" s="175">
        <v>21.3</v>
      </c>
      <c r="M481" s="175"/>
      <c r="N481" s="177"/>
      <c r="O481" s="177"/>
      <c r="P481" s="178"/>
      <c r="Q481" s="179" t="str">
        <f t="shared" si="33"/>
        <v/>
      </c>
      <c r="R481" s="180" t="str">
        <f t="shared" si="34"/>
        <v/>
      </c>
      <c r="S481"/>
    </row>
    <row r="482" spans="1:19" ht="15.75" x14ac:dyDescent="0.45">
      <c r="A482" s="169" t="s">
        <v>147</v>
      </c>
      <c r="B482" s="169">
        <v>10</v>
      </c>
      <c r="C482" s="169">
        <v>4</v>
      </c>
      <c r="D482" s="183" t="s">
        <v>32</v>
      </c>
      <c r="E482" s="171">
        <v>44676</v>
      </c>
      <c r="F482" s="172">
        <f t="shared" si="30"/>
        <v>14.857142857142858</v>
      </c>
      <c r="G482" s="173">
        <f t="shared" si="31"/>
        <v>55</v>
      </c>
      <c r="H482" s="173">
        <f t="shared" si="32"/>
        <v>33</v>
      </c>
      <c r="I482" s="191"/>
      <c r="J482" s="169">
        <v>524686</v>
      </c>
      <c r="K482" s="169">
        <v>218781</v>
      </c>
      <c r="L482" s="175">
        <v>21.9</v>
      </c>
      <c r="M482" s="175"/>
      <c r="N482" s="177"/>
      <c r="O482" s="177"/>
      <c r="P482" s="178"/>
      <c r="Q482" s="179" t="str">
        <f t="shared" si="33"/>
        <v/>
      </c>
      <c r="R482" s="180" t="str">
        <f t="shared" si="34"/>
        <v/>
      </c>
      <c r="S482"/>
    </row>
    <row r="483" spans="1:19" ht="15.75" x14ac:dyDescent="0.45">
      <c r="A483" s="169" t="s">
        <v>111</v>
      </c>
      <c r="B483" s="169">
        <v>12</v>
      </c>
      <c r="C483" s="169">
        <v>1</v>
      </c>
      <c r="D483" s="184" t="s">
        <v>33</v>
      </c>
      <c r="E483" s="171">
        <v>44676</v>
      </c>
      <c r="F483" s="172">
        <f t="shared" si="30"/>
        <v>14.857142857142858</v>
      </c>
      <c r="G483" s="173">
        <f t="shared" si="31"/>
        <v>55</v>
      </c>
      <c r="H483" s="173">
        <f t="shared" si="32"/>
        <v>33</v>
      </c>
      <c r="I483" s="202" t="s">
        <v>154</v>
      </c>
      <c r="J483" s="169">
        <v>524688</v>
      </c>
      <c r="K483" s="169">
        <v>218782</v>
      </c>
      <c r="L483" s="175">
        <v>22.8</v>
      </c>
      <c r="M483" s="175"/>
      <c r="N483" s="177"/>
      <c r="O483" s="177"/>
      <c r="P483" s="178"/>
      <c r="Q483" s="179" t="str">
        <f t="shared" si="33"/>
        <v/>
      </c>
      <c r="R483" s="180" t="str">
        <f t="shared" si="34"/>
        <v/>
      </c>
      <c r="S483"/>
    </row>
    <row r="484" spans="1:19" ht="15.75" x14ac:dyDescent="0.45">
      <c r="A484" s="169" t="s">
        <v>148</v>
      </c>
      <c r="B484" s="169">
        <v>15</v>
      </c>
      <c r="C484" s="169">
        <v>4</v>
      </c>
      <c r="D484" s="184" t="s">
        <v>33</v>
      </c>
      <c r="E484" s="171">
        <v>44676</v>
      </c>
      <c r="F484" s="172">
        <f t="shared" ref="F484:F547" si="35">(E484-44572)/7</f>
        <v>14.857142857142858</v>
      </c>
      <c r="G484" s="173">
        <f t="shared" ref="G484:G547" si="36">E484-44621</f>
        <v>55</v>
      </c>
      <c r="H484" s="173">
        <f t="shared" ref="H484:H547" si="37">E484-44643</f>
        <v>33</v>
      </c>
      <c r="I484" s="190"/>
      <c r="J484" s="169">
        <v>524691</v>
      </c>
      <c r="K484" s="169">
        <v>218782</v>
      </c>
      <c r="L484" s="175">
        <v>23.5</v>
      </c>
      <c r="M484" s="175"/>
      <c r="N484" s="177"/>
      <c r="O484" s="177"/>
      <c r="P484" s="178"/>
      <c r="Q484" s="179" t="str">
        <f t="shared" ref="Q484:Q547" si="38">IF(M484="","",((M484/L484)-1)*100)</f>
        <v/>
      </c>
      <c r="R484" s="180" t="str">
        <f t="shared" ref="R484:R547" si="39">IF(N484="","",N484*O484*O484/2)</f>
        <v/>
      </c>
      <c r="S484"/>
    </row>
    <row r="485" spans="1:19" ht="15.75" x14ac:dyDescent="0.45">
      <c r="A485" s="169" t="s">
        <v>149</v>
      </c>
      <c r="B485" s="169">
        <v>16</v>
      </c>
      <c r="C485" s="169">
        <v>0</v>
      </c>
      <c r="D485" s="186" t="s">
        <v>34</v>
      </c>
      <c r="E485" s="171">
        <v>44676</v>
      </c>
      <c r="F485" s="172">
        <f t="shared" si="35"/>
        <v>14.857142857142858</v>
      </c>
      <c r="G485" s="173">
        <f t="shared" si="36"/>
        <v>55</v>
      </c>
      <c r="H485" s="173">
        <f t="shared" si="37"/>
        <v>33</v>
      </c>
      <c r="I485" s="191" t="s">
        <v>156</v>
      </c>
      <c r="J485" s="169">
        <v>524692</v>
      </c>
      <c r="K485" s="169">
        <v>218783</v>
      </c>
      <c r="L485" s="175">
        <v>16.600000000000001</v>
      </c>
      <c r="M485" s="175"/>
      <c r="N485" s="177"/>
      <c r="O485" s="177"/>
      <c r="P485" s="178"/>
      <c r="Q485" s="179" t="str">
        <f t="shared" si="38"/>
        <v/>
      </c>
      <c r="R485" s="180" t="str">
        <f t="shared" si="39"/>
        <v/>
      </c>
      <c r="S485"/>
    </row>
    <row r="486" spans="1:19" ht="15.75" x14ac:dyDescent="0.45">
      <c r="A486" s="169" t="s">
        <v>112</v>
      </c>
      <c r="B486" s="169">
        <v>18</v>
      </c>
      <c r="C486" s="169">
        <v>2</v>
      </c>
      <c r="D486" s="186" t="s">
        <v>34</v>
      </c>
      <c r="E486" s="171">
        <v>44676</v>
      </c>
      <c r="F486" s="172">
        <f t="shared" si="35"/>
        <v>14.857142857142858</v>
      </c>
      <c r="G486" s="173">
        <f t="shared" si="36"/>
        <v>55</v>
      </c>
      <c r="H486" s="173">
        <f t="shared" si="37"/>
        <v>33</v>
      </c>
      <c r="I486" s="190" t="s">
        <v>154</v>
      </c>
      <c r="J486" s="169">
        <v>524694</v>
      </c>
      <c r="K486" s="169">
        <v>218783</v>
      </c>
      <c r="L486" s="175">
        <v>18.7</v>
      </c>
      <c r="M486" s="175"/>
      <c r="N486" s="177"/>
      <c r="O486" s="177"/>
      <c r="P486" s="178"/>
      <c r="Q486" s="179" t="str">
        <f t="shared" si="38"/>
        <v/>
      </c>
      <c r="R486" s="180" t="str">
        <f t="shared" si="39"/>
        <v/>
      </c>
      <c r="S486"/>
    </row>
    <row r="487" spans="1:19" ht="15.75" x14ac:dyDescent="0.45">
      <c r="A487" s="169" t="s">
        <v>99</v>
      </c>
      <c r="B487" s="169">
        <v>19</v>
      </c>
      <c r="C487" s="169">
        <v>3</v>
      </c>
      <c r="D487" s="186" t="s">
        <v>34</v>
      </c>
      <c r="E487" s="171">
        <v>44676</v>
      </c>
      <c r="F487" s="172">
        <f t="shared" si="35"/>
        <v>14.857142857142858</v>
      </c>
      <c r="G487" s="173">
        <f t="shared" si="36"/>
        <v>55</v>
      </c>
      <c r="H487" s="173">
        <f t="shared" si="37"/>
        <v>33</v>
      </c>
      <c r="I487" s="199" t="s">
        <v>153</v>
      </c>
      <c r="J487" s="169">
        <v>524695</v>
      </c>
      <c r="K487" s="169">
        <v>218783</v>
      </c>
      <c r="L487" s="175">
        <v>18.7</v>
      </c>
      <c r="M487" s="175"/>
      <c r="N487" s="177"/>
      <c r="O487" s="177"/>
      <c r="P487" s="178"/>
      <c r="Q487" s="179" t="str">
        <f t="shared" si="38"/>
        <v/>
      </c>
      <c r="R487" s="180" t="str">
        <f t="shared" si="39"/>
        <v/>
      </c>
      <c r="S487"/>
    </row>
    <row r="488" spans="1:19" ht="15.75" x14ac:dyDescent="0.45">
      <c r="A488" s="169" t="s">
        <v>100</v>
      </c>
      <c r="B488" s="169">
        <v>20</v>
      </c>
      <c r="C488" s="169">
        <v>4</v>
      </c>
      <c r="D488" s="186" t="s">
        <v>34</v>
      </c>
      <c r="E488" s="171">
        <v>44676</v>
      </c>
      <c r="F488" s="172">
        <f t="shared" si="35"/>
        <v>14.857142857142858</v>
      </c>
      <c r="G488" s="173">
        <f t="shared" si="36"/>
        <v>55</v>
      </c>
      <c r="H488" s="173">
        <f t="shared" si="37"/>
        <v>33</v>
      </c>
      <c r="I488" s="199" t="s">
        <v>153</v>
      </c>
      <c r="J488" s="169">
        <v>524696</v>
      </c>
      <c r="K488" s="169">
        <v>218783</v>
      </c>
      <c r="L488" s="175">
        <v>18.899999999999999</v>
      </c>
      <c r="M488" s="175"/>
      <c r="N488" s="177"/>
      <c r="O488" s="177"/>
      <c r="P488" s="178"/>
      <c r="Q488" s="179" t="str">
        <f t="shared" si="38"/>
        <v/>
      </c>
      <c r="R488" s="180" t="str">
        <f t="shared" si="39"/>
        <v/>
      </c>
      <c r="S488"/>
    </row>
    <row r="489" spans="1:19" ht="15.75" x14ac:dyDescent="0.45">
      <c r="A489" s="169" t="s">
        <v>101</v>
      </c>
      <c r="B489" s="169">
        <v>22</v>
      </c>
      <c r="C489" s="169">
        <v>1</v>
      </c>
      <c r="D489" s="187" t="s">
        <v>35</v>
      </c>
      <c r="E489" s="171">
        <v>44676</v>
      </c>
      <c r="F489" s="172">
        <f t="shared" si="35"/>
        <v>14.857142857142858</v>
      </c>
      <c r="G489" s="173">
        <f t="shared" si="36"/>
        <v>55</v>
      </c>
      <c r="H489" s="173">
        <f t="shared" si="37"/>
        <v>33</v>
      </c>
      <c r="I489" s="199" t="s">
        <v>153</v>
      </c>
      <c r="J489" s="169">
        <v>524698</v>
      </c>
      <c r="K489" s="169">
        <v>218784</v>
      </c>
      <c r="L489" s="175">
        <v>19.7</v>
      </c>
      <c r="M489" s="175"/>
      <c r="N489" s="177"/>
      <c r="O489" s="177"/>
      <c r="P489" s="178"/>
      <c r="Q489" s="179" t="str">
        <f t="shared" si="38"/>
        <v/>
      </c>
      <c r="R489" s="180" t="str">
        <f t="shared" si="39"/>
        <v/>
      </c>
      <c r="S489"/>
    </row>
    <row r="490" spans="1:19" ht="15.75" x14ac:dyDescent="0.45">
      <c r="A490" s="169" t="s">
        <v>113</v>
      </c>
      <c r="B490" s="169">
        <v>23</v>
      </c>
      <c r="C490" s="169">
        <v>2</v>
      </c>
      <c r="D490" s="187" t="s">
        <v>35</v>
      </c>
      <c r="E490" s="171">
        <v>44676</v>
      </c>
      <c r="F490" s="172">
        <f t="shared" si="35"/>
        <v>14.857142857142858</v>
      </c>
      <c r="G490" s="173">
        <f t="shared" si="36"/>
        <v>55</v>
      </c>
      <c r="H490" s="173">
        <f t="shared" si="37"/>
        <v>33</v>
      </c>
      <c r="I490" s="190" t="s">
        <v>154</v>
      </c>
      <c r="J490" s="169">
        <v>524699</v>
      </c>
      <c r="K490" s="169">
        <v>218784</v>
      </c>
      <c r="L490" s="175">
        <v>18.899999999999999</v>
      </c>
      <c r="M490" s="175"/>
      <c r="N490" s="177"/>
      <c r="O490" s="177"/>
      <c r="P490" s="178"/>
      <c r="Q490" s="179" t="str">
        <f t="shared" si="38"/>
        <v/>
      </c>
      <c r="R490" s="180" t="str">
        <f t="shared" si="39"/>
        <v/>
      </c>
      <c r="S490"/>
    </row>
    <row r="491" spans="1:19" ht="15.75" x14ac:dyDescent="0.45">
      <c r="A491" s="169" t="s">
        <v>150</v>
      </c>
      <c r="B491" s="169">
        <v>24</v>
      </c>
      <c r="C491" s="169">
        <v>3</v>
      </c>
      <c r="D491" s="187" t="s">
        <v>35</v>
      </c>
      <c r="E491" s="171">
        <v>44676</v>
      </c>
      <c r="F491" s="172">
        <f t="shared" si="35"/>
        <v>14.857142857142858</v>
      </c>
      <c r="G491" s="173">
        <f t="shared" si="36"/>
        <v>55</v>
      </c>
      <c r="H491" s="173">
        <f t="shared" si="37"/>
        <v>33</v>
      </c>
      <c r="I491" s="191" t="s">
        <v>156</v>
      </c>
      <c r="J491" s="169">
        <v>524700</v>
      </c>
      <c r="K491" s="169">
        <v>218784</v>
      </c>
      <c r="L491" s="175">
        <v>20.5</v>
      </c>
      <c r="M491" s="175"/>
      <c r="N491" s="177"/>
      <c r="O491" s="177"/>
      <c r="P491" s="178"/>
      <c r="Q491" s="179" t="str">
        <f t="shared" si="38"/>
        <v/>
      </c>
      <c r="R491" s="180" t="str">
        <f t="shared" si="39"/>
        <v/>
      </c>
      <c r="S491"/>
    </row>
    <row r="492" spans="1:19" ht="15.75" x14ac:dyDescent="0.45">
      <c r="A492" s="169" t="s">
        <v>102</v>
      </c>
      <c r="B492" s="169">
        <v>25</v>
      </c>
      <c r="C492" s="169">
        <v>4</v>
      </c>
      <c r="D492" s="187" t="s">
        <v>35</v>
      </c>
      <c r="E492" s="171">
        <v>44676</v>
      </c>
      <c r="F492" s="172">
        <f t="shared" si="35"/>
        <v>14.857142857142858</v>
      </c>
      <c r="G492" s="173">
        <f t="shared" si="36"/>
        <v>55</v>
      </c>
      <c r="H492" s="173">
        <f t="shared" si="37"/>
        <v>33</v>
      </c>
      <c r="I492" s="199" t="s">
        <v>153</v>
      </c>
      <c r="J492" s="169">
        <v>524701</v>
      </c>
      <c r="K492" s="169">
        <v>218784</v>
      </c>
      <c r="L492" s="175">
        <v>21.7</v>
      </c>
      <c r="M492" s="175">
        <v>23.9</v>
      </c>
      <c r="N492" s="177">
        <v>9.4</v>
      </c>
      <c r="O492" s="177">
        <v>9</v>
      </c>
      <c r="P492" s="178"/>
      <c r="Q492" s="179">
        <f t="shared" si="38"/>
        <v>10.138248847926267</v>
      </c>
      <c r="R492" s="180">
        <f t="shared" si="39"/>
        <v>380.70000000000005</v>
      </c>
      <c r="S492"/>
    </row>
    <row r="493" spans="1:19" ht="15.75" x14ac:dyDescent="0.45">
      <c r="A493" s="169" t="s">
        <v>103</v>
      </c>
      <c r="B493" s="169">
        <v>26</v>
      </c>
      <c r="C493" s="169">
        <v>0</v>
      </c>
      <c r="D493" s="188" t="s">
        <v>36</v>
      </c>
      <c r="E493" s="171">
        <v>44676</v>
      </c>
      <c r="F493" s="172">
        <f t="shared" si="35"/>
        <v>14.857142857142858</v>
      </c>
      <c r="G493" s="173">
        <f t="shared" si="36"/>
        <v>55</v>
      </c>
      <c r="H493" s="173">
        <f t="shared" si="37"/>
        <v>33</v>
      </c>
      <c r="I493" s="199" t="s">
        <v>153</v>
      </c>
      <c r="J493" s="169">
        <v>524702</v>
      </c>
      <c r="K493" s="169">
        <v>218785</v>
      </c>
      <c r="L493" s="175">
        <v>19.7</v>
      </c>
      <c r="M493" s="175"/>
      <c r="N493" s="175"/>
      <c r="O493" s="177"/>
      <c r="P493" s="178"/>
      <c r="Q493" s="179" t="str">
        <f t="shared" si="38"/>
        <v/>
      </c>
      <c r="R493" s="180" t="str">
        <f t="shared" si="39"/>
        <v/>
      </c>
      <c r="S493"/>
    </row>
    <row r="494" spans="1:19" ht="15.75" x14ac:dyDescent="0.45">
      <c r="A494" s="169" t="s">
        <v>114</v>
      </c>
      <c r="B494" s="169">
        <v>27</v>
      </c>
      <c r="C494" s="169">
        <v>1</v>
      </c>
      <c r="D494" s="188" t="s">
        <v>36</v>
      </c>
      <c r="E494" s="171">
        <v>44676</v>
      </c>
      <c r="F494" s="172">
        <f t="shared" si="35"/>
        <v>14.857142857142858</v>
      </c>
      <c r="G494" s="173">
        <f t="shared" si="36"/>
        <v>55</v>
      </c>
      <c r="H494" s="173">
        <f t="shared" si="37"/>
        <v>33</v>
      </c>
      <c r="I494" s="190" t="s">
        <v>154</v>
      </c>
      <c r="J494" s="169">
        <v>524703</v>
      </c>
      <c r="K494" s="169">
        <v>218785</v>
      </c>
      <c r="L494" s="175">
        <v>19.399999999999999</v>
      </c>
      <c r="M494" s="175"/>
      <c r="N494" s="175"/>
      <c r="O494" s="177"/>
      <c r="P494" s="178"/>
      <c r="Q494" s="179" t="str">
        <f t="shared" si="38"/>
        <v/>
      </c>
      <c r="R494" s="180" t="str">
        <f t="shared" si="39"/>
        <v/>
      </c>
      <c r="S494"/>
    </row>
    <row r="495" spans="1:19" ht="15.75" x14ac:dyDescent="0.45">
      <c r="A495" s="169" t="s">
        <v>151</v>
      </c>
      <c r="B495" s="169">
        <v>28</v>
      </c>
      <c r="C495" s="169">
        <v>2</v>
      </c>
      <c r="D495" s="188" t="s">
        <v>36</v>
      </c>
      <c r="E495" s="171">
        <v>44676</v>
      </c>
      <c r="F495" s="172">
        <f t="shared" si="35"/>
        <v>14.857142857142858</v>
      </c>
      <c r="G495" s="173">
        <f t="shared" si="36"/>
        <v>55</v>
      </c>
      <c r="H495" s="173">
        <f t="shared" si="37"/>
        <v>33</v>
      </c>
      <c r="I495" s="191" t="s">
        <v>156</v>
      </c>
      <c r="J495" s="169">
        <v>524704</v>
      </c>
      <c r="K495" s="169">
        <v>218785</v>
      </c>
      <c r="L495" s="175">
        <v>22.9</v>
      </c>
      <c r="M495" s="175">
        <v>24.8</v>
      </c>
      <c r="N495" s="175">
        <v>5.3</v>
      </c>
      <c r="O495" s="177">
        <v>4.5999999999999996</v>
      </c>
      <c r="P495" s="178"/>
      <c r="Q495" s="179">
        <f t="shared" si="38"/>
        <v>8.2969432314410554</v>
      </c>
      <c r="R495" s="180">
        <f t="shared" si="39"/>
        <v>56.073999999999991</v>
      </c>
      <c r="S495"/>
    </row>
    <row r="496" spans="1:19" ht="15.75" x14ac:dyDescent="0.45">
      <c r="A496" s="169" t="s">
        <v>104</v>
      </c>
      <c r="B496" s="169">
        <v>29</v>
      </c>
      <c r="C496" s="169">
        <v>3</v>
      </c>
      <c r="D496" s="188" t="s">
        <v>36</v>
      </c>
      <c r="E496" s="171">
        <v>44676</v>
      </c>
      <c r="F496" s="172">
        <f t="shared" si="35"/>
        <v>14.857142857142858</v>
      </c>
      <c r="G496" s="173">
        <f t="shared" si="36"/>
        <v>55</v>
      </c>
      <c r="H496" s="173">
        <f t="shared" si="37"/>
        <v>33</v>
      </c>
      <c r="I496" s="199" t="s">
        <v>153</v>
      </c>
      <c r="J496" s="169">
        <v>524705</v>
      </c>
      <c r="K496" s="169">
        <v>218785</v>
      </c>
      <c r="L496" s="175">
        <v>17.600000000000001</v>
      </c>
      <c r="M496" s="175"/>
      <c r="N496" s="175"/>
      <c r="O496" s="177"/>
      <c r="P496" s="178"/>
      <c r="Q496" s="179" t="str">
        <f t="shared" si="38"/>
        <v/>
      </c>
      <c r="R496" s="180" t="str">
        <f t="shared" si="39"/>
        <v/>
      </c>
      <c r="S496"/>
    </row>
    <row r="497" spans="1:19" ht="15.75" x14ac:dyDescent="0.45">
      <c r="A497" s="169" t="s">
        <v>152</v>
      </c>
      <c r="B497" s="169">
        <v>30</v>
      </c>
      <c r="C497" s="169">
        <v>4</v>
      </c>
      <c r="D497" s="188" t="s">
        <v>36</v>
      </c>
      <c r="E497" s="171">
        <v>44676</v>
      </c>
      <c r="F497" s="172">
        <f t="shared" si="35"/>
        <v>14.857142857142858</v>
      </c>
      <c r="G497" s="173">
        <f t="shared" si="36"/>
        <v>55</v>
      </c>
      <c r="H497" s="173">
        <f t="shared" si="37"/>
        <v>33</v>
      </c>
      <c r="I497" s="191" t="s">
        <v>156</v>
      </c>
      <c r="J497" s="169">
        <v>524706</v>
      </c>
      <c r="K497" s="169">
        <v>218785</v>
      </c>
      <c r="L497" s="175">
        <v>23.6</v>
      </c>
      <c r="M497" s="175">
        <v>25.3</v>
      </c>
      <c r="N497" s="175">
        <v>4.5999999999999996</v>
      </c>
      <c r="O497" s="177">
        <v>3.8</v>
      </c>
      <c r="P497" s="178"/>
      <c r="Q497" s="179">
        <f t="shared" si="38"/>
        <v>7.2033898305084776</v>
      </c>
      <c r="R497" s="180">
        <f t="shared" si="39"/>
        <v>33.211999999999989</v>
      </c>
      <c r="S497"/>
    </row>
    <row r="498" spans="1:19" ht="16.149999999999999" thickBot="1" x14ac:dyDescent="0.5">
      <c r="A498" s="169" t="s">
        <v>142</v>
      </c>
      <c r="B498" s="169">
        <v>1</v>
      </c>
      <c r="C498" s="169">
        <v>0</v>
      </c>
      <c r="D498" s="170" t="s">
        <v>31</v>
      </c>
      <c r="E498" s="171">
        <v>44678</v>
      </c>
      <c r="F498" s="172">
        <f t="shared" si="35"/>
        <v>15.142857142857142</v>
      </c>
      <c r="G498" s="173">
        <f t="shared" si="36"/>
        <v>57</v>
      </c>
      <c r="H498" s="173">
        <f t="shared" si="37"/>
        <v>35</v>
      </c>
      <c r="I498" s="213" t="s">
        <v>156</v>
      </c>
      <c r="J498" s="169">
        <v>524677</v>
      </c>
      <c r="K498" s="169">
        <v>218780</v>
      </c>
      <c r="L498" s="175">
        <v>21.5</v>
      </c>
      <c r="M498" s="175"/>
      <c r="N498" s="177"/>
      <c r="O498" s="177"/>
      <c r="P498" s="178"/>
      <c r="Q498" s="179" t="str">
        <f t="shared" si="38"/>
        <v/>
      </c>
      <c r="R498" s="180" t="str">
        <f t="shared" si="39"/>
        <v/>
      </c>
      <c r="S498"/>
    </row>
    <row r="499" spans="1:19" ht="16.149999999999999" thickBot="1" x14ac:dyDescent="0.5">
      <c r="A499" s="169" t="s">
        <v>96</v>
      </c>
      <c r="B499" s="169">
        <v>3</v>
      </c>
      <c r="C499" s="169">
        <v>2</v>
      </c>
      <c r="D499" s="170" t="s">
        <v>31</v>
      </c>
      <c r="E499" s="171">
        <v>44678</v>
      </c>
      <c r="F499" s="172">
        <f t="shared" si="35"/>
        <v>15.142857142857142</v>
      </c>
      <c r="G499" s="173">
        <f t="shared" si="36"/>
        <v>57</v>
      </c>
      <c r="H499" s="173">
        <f t="shared" si="37"/>
        <v>35</v>
      </c>
      <c r="I499" s="206" t="s">
        <v>153</v>
      </c>
      <c r="J499" s="169">
        <v>524679</v>
      </c>
      <c r="K499" s="169">
        <v>218780</v>
      </c>
      <c r="L499" s="175">
        <v>22</v>
      </c>
      <c r="M499" s="175"/>
      <c r="N499" s="177"/>
      <c r="O499" s="177"/>
      <c r="P499" s="178"/>
      <c r="Q499" s="179" t="str">
        <f t="shared" si="38"/>
        <v/>
      </c>
      <c r="R499" s="180" t="str">
        <f t="shared" si="39"/>
        <v/>
      </c>
      <c r="S499"/>
    </row>
    <row r="500" spans="1:19" ht="16.149999999999999" thickBot="1" x14ac:dyDescent="0.5">
      <c r="A500" s="169" t="s">
        <v>143</v>
      </c>
      <c r="B500" s="169">
        <v>4</v>
      </c>
      <c r="C500" s="169">
        <v>3</v>
      </c>
      <c r="D500" s="170" t="s">
        <v>31</v>
      </c>
      <c r="E500" s="171">
        <v>44678</v>
      </c>
      <c r="F500" s="172">
        <f t="shared" si="35"/>
        <v>15.142857142857142</v>
      </c>
      <c r="G500" s="173">
        <f t="shared" si="36"/>
        <v>57</v>
      </c>
      <c r="H500" s="173">
        <f t="shared" si="37"/>
        <v>35</v>
      </c>
      <c r="I500" s="203" t="s">
        <v>154</v>
      </c>
      <c r="J500" s="169">
        <v>524680</v>
      </c>
      <c r="K500" s="169">
        <v>218780</v>
      </c>
      <c r="L500" s="175">
        <v>19.899999999999999</v>
      </c>
      <c r="M500" s="175"/>
      <c r="N500" s="177"/>
      <c r="O500" s="177"/>
      <c r="P500" s="178"/>
      <c r="Q500" s="179" t="str">
        <f t="shared" si="38"/>
        <v/>
      </c>
      <c r="R500" s="180" t="str">
        <f t="shared" si="39"/>
        <v/>
      </c>
      <c r="S500"/>
    </row>
    <row r="501" spans="1:19" ht="16.149999999999999" thickBot="1" x14ac:dyDescent="0.5">
      <c r="A501" s="169" t="s">
        <v>144</v>
      </c>
      <c r="B501" s="169">
        <v>5</v>
      </c>
      <c r="C501" s="169">
        <v>4</v>
      </c>
      <c r="D501" s="170" t="s">
        <v>31</v>
      </c>
      <c r="E501" s="171">
        <v>44678</v>
      </c>
      <c r="F501" s="172">
        <f t="shared" si="35"/>
        <v>15.142857142857142</v>
      </c>
      <c r="G501" s="173">
        <f t="shared" si="36"/>
        <v>57</v>
      </c>
      <c r="H501" s="173">
        <f t="shared" si="37"/>
        <v>35</v>
      </c>
      <c r="I501" s="195"/>
      <c r="J501" s="169">
        <v>524681</v>
      </c>
      <c r="K501" s="169">
        <v>218780</v>
      </c>
      <c r="L501" s="175">
        <v>22.6</v>
      </c>
      <c r="M501" s="175"/>
      <c r="N501" s="177"/>
      <c r="O501" s="177"/>
      <c r="P501" s="178"/>
      <c r="Q501" s="179" t="str">
        <f t="shared" si="38"/>
        <v/>
      </c>
      <c r="R501" s="180" t="str">
        <f t="shared" si="39"/>
        <v/>
      </c>
      <c r="S501"/>
    </row>
    <row r="502" spans="1:19" ht="16.149999999999999" thickBot="1" x14ac:dyDescent="0.5">
      <c r="A502" s="169" t="s">
        <v>145</v>
      </c>
      <c r="B502" s="169">
        <v>6</v>
      </c>
      <c r="C502" s="169">
        <v>0</v>
      </c>
      <c r="D502" s="183" t="s">
        <v>32</v>
      </c>
      <c r="E502" s="171">
        <v>44678</v>
      </c>
      <c r="F502" s="172">
        <f t="shared" si="35"/>
        <v>15.142857142857142</v>
      </c>
      <c r="G502" s="173">
        <f t="shared" si="36"/>
        <v>57</v>
      </c>
      <c r="H502" s="173">
        <f t="shared" si="37"/>
        <v>35</v>
      </c>
      <c r="I502" s="192"/>
      <c r="J502" s="169">
        <v>524682</v>
      </c>
      <c r="K502" s="169">
        <v>218781</v>
      </c>
      <c r="L502" s="175">
        <v>21.4</v>
      </c>
      <c r="M502" s="175"/>
      <c r="N502" s="177"/>
      <c r="O502" s="177"/>
      <c r="P502" s="178"/>
      <c r="Q502" s="179" t="str">
        <f t="shared" si="38"/>
        <v/>
      </c>
      <c r="R502" s="180" t="str">
        <f t="shared" si="39"/>
        <v/>
      </c>
      <c r="S502"/>
    </row>
    <row r="503" spans="1:19" ht="16.149999999999999" thickBot="1" x14ac:dyDescent="0.5">
      <c r="A503" s="169" t="s">
        <v>97</v>
      </c>
      <c r="B503" s="169">
        <v>7</v>
      </c>
      <c r="C503" s="169">
        <v>1</v>
      </c>
      <c r="D503" s="183" t="s">
        <v>32</v>
      </c>
      <c r="E503" s="171">
        <v>44678</v>
      </c>
      <c r="F503" s="172">
        <f t="shared" si="35"/>
        <v>15.142857142857142</v>
      </c>
      <c r="G503" s="173">
        <f t="shared" si="36"/>
        <v>57</v>
      </c>
      <c r="H503" s="173">
        <f t="shared" si="37"/>
        <v>35</v>
      </c>
      <c r="I503" s="192" t="s">
        <v>153</v>
      </c>
      <c r="J503" s="169">
        <v>524683</v>
      </c>
      <c r="K503" s="169">
        <v>218781</v>
      </c>
      <c r="L503" s="175">
        <v>20.9</v>
      </c>
      <c r="M503" s="175"/>
      <c r="N503" s="177"/>
      <c r="O503" s="177"/>
      <c r="P503" s="178"/>
      <c r="Q503" s="179" t="str">
        <f t="shared" si="38"/>
        <v/>
      </c>
      <c r="R503" s="180" t="str">
        <f t="shared" si="39"/>
        <v/>
      </c>
      <c r="S503"/>
    </row>
    <row r="504" spans="1:19" ht="16.149999999999999" thickBot="1" x14ac:dyDescent="0.5">
      <c r="A504" s="169" t="s">
        <v>98</v>
      </c>
      <c r="B504" s="169">
        <v>8</v>
      </c>
      <c r="C504" s="169">
        <v>2</v>
      </c>
      <c r="D504" s="183" t="s">
        <v>32</v>
      </c>
      <c r="E504" s="171">
        <v>44678</v>
      </c>
      <c r="F504" s="172">
        <f t="shared" si="35"/>
        <v>15.142857142857142</v>
      </c>
      <c r="G504" s="173">
        <f t="shared" si="36"/>
        <v>57</v>
      </c>
      <c r="H504" s="173">
        <f t="shared" si="37"/>
        <v>35</v>
      </c>
      <c r="I504" s="200" t="s">
        <v>153</v>
      </c>
      <c r="J504" s="169">
        <v>524684</v>
      </c>
      <c r="K504" s="169">
        <v>218781</v>
      </c>
      <c r="L504" s="175">
        <v>22.7</v>
      </c>
      <c r="M504" s="175"/>
      <c r="N504" s="177"/>
      <c r="O504" s="177"/>
      <c r="P504" s="178"/>
      <c r="Q504" s="179" t="str">
        <f t="shared" si="38"/>
        <v/>
      </c>
      <c r="R504" s="180" t="str">
        <f t="shared" si="39"/>
        <v/>
      </c>
      <c r="S504"/>
    </row>
    <row r="505" spans="1:19" ht="16.149999999999999" thickBot="1" x14ac:dyDescent="0.5">
      <c r="A505" s="169" t="s">
        <v>146</v>
      </c>
      <c r="B505" s="169">
        <v>9</v>
      </c>
      <c r="C505" s="169">
        <v>3</v>
      </c>
      <c r="D505" s="183" t="s">
        <v>32</v>
      </c>
      <c r="E505" s="171">
        <v>44678</v>
      </c>
      <c r="F505" s="172">
        <f t="shared" si="35"/>
        <v>15.142857142857142</v>
      </c>
      <c r="G505" s="173">
        <f t="shared" si="36"/>
        <v>57</v>
      </c>
      <c r="H505" s="173">
        <f t="shared" si="37"/>
        <v>35</v>
      </c>
      <c r="I505" s="198"/>
      <c r="J505" s="169">
        <v>524685</v>
      </c>
      <c r="K505" s="169">
        <v>218781</v>
      </c>
      <c r="L505" s="175">
        <v>21.3</v>
      </c>
      <c r="M505" s="175"/>
      <c r="N505" s="177"/>
      <c r="O505" s="177"/>
      <c r="P505" s="178"/>
      <c r="Q505" s="179" t="str">
        <f t="shared" si="38"/>
        <v/>
      </c>
      <c r="R505" s="180" t="str">
        <f t="shared" si="39"/>
        <v/>
      </c>
      <c r="S505"/>
    </row>
    <row r="506" spans="1:19" ht="16.149999999999999" thickBot="1" x14ac:dyDescent="0.5">
      <c r="A506" s="169" t="s">
        <v>147</v>
      </c>
      <c r="B506" s="169">
        <v>10</v>
      </c>
      <c r="C506" s="169">
        <v>4</v>
      </c>
      <c r="D506" s="183" t="s">
        <v>32</v>
      </c>
      <c r="E506" s="171">
        <v>44678</v>
      </c>
      <c r="F506" s="172">
        <f t="shared" si="35"/>
        <v>15.142857142857142</v>
      </c>
      <c r="G506" s="173">
        <f t="shared" si="36"/>
        <v>57</v>
      </c>
      <c r="H506" s="173">
        <f t="shared" si="37"/>
        <v>35</v>
      </c>
      <c r="I506" s="205"/>
      <c r="J506" s="169">
        <v>524686</v>
      </c>
      <c r="K506" s="169">
        <v>218781</v>
      </c>
      <c r="L506" s="175">
        <v>21.9</v>
      </c>
      <c r="M506" s="175"/>
      <c r="N506" s="177"/>
      <c r="O506" s="177"/>
      <c r="P506" s="178"/>
      <c r="Q506" s="179" t="str">
        <f t="shared" si="38"/>
        <v/>
      </c>
      <c r="R506" s="180" t="str">
        <f t="shared" si="39"/>
        <v/>
      </c>
      <c r="S506"/>
    </row>
    <row r="507" spans="1:19" ht="16.149999999999999" thickBot="1" x14ac:dyDescent="0.5">
      <c r="A507" s="169" t="s">
        <v>111</v>
      </c>
      <c r="B507" s="169">
        <v>12</v>
      </c>
      <c r="C507" s="169">
        <v>1</v>
      </c>
      <c r="D507" s="184" t="s">
        <v>33</v>
      </c>
      <c r="E507" s="171">
        <v>44678</v>
      </c>
      <c r="F507" s="172">
        <f t="shared" si="35"/>
        <v>15.142857142857142</v>
      </c>
      <c r="G507" s="173">
        <f t="shared" si="36"/>
        <v>57</v>
      </c>
      <c r="H507" s="173">
        <f t="shared" si="37"/>
        <v>35</v>
      </c>
      <c r="I507" s="196" t="s">
        <v>154</v>
      </c>
      <c r="J507" s="169">
        <v>524688</v>
      </c>
      <c r="K507" s="169">
        <v>218782</v>
      </c>
      <c r="L507" s="175">
        <v>22.8</v>
      </c>
      <c r="M507" s="175"/>
      <c r="N507" s="177"/>
      <c r="O507" s="177"/>
      <c r="P507" s="178"/>
      <c r="Q507" s="179" t="str">
        <f t="shared" si="38"/>
        <v/>
      </c>
      <c r="R507" s="180" t="str">
        <f t="shared" si="39"/>
        <v/>
      </c>
      <c r="S507"/>
    </row>
    <row r="508" spans="1:19" ht="16.149999999999999" thickBot="1" x14ac:dyDescent="0.5">
      <c r="A508" s="169" t="s">
        <v>148</v>
      </c>
      <c r="B508" s="169">
        <v>15</v>
      </c>
      <c r="C508" s="169">
        <v>4</v>
      </c>
      <c r="D508" s="184" t="s">
        <v>33</v>
      </c>
      <c r="E508" s="171">
        <v>44678</v>
      </c>
      <c r="F508" s="172">
        <f t="shared" si="35"/>
        <v>15.142857142857142</v>
      </c>
      <c r="G508" s="173">
        <f t="shared" si="36"/>
        <v>57</v>
      </c>
      <c r="H508" s="173">
        <f t="shared" si="37"/>
        <v>35</v>
      </c>
      <c r="I508" s="197"/>
      <c r="J508" s="169">
        <v>524691</v>
      </c>
      <c r="K508" s="169">
        <v>218782</v>
      </c>
      <c r="L508" s="175">
        <v>23.5</v>
      </c>
      <c r="M508" s="175"/>
      <c r="N508" s="177"/>
      <c r="O508" s="177"/>
      <c r="P508" s="178"/>
      <c r="Q508" s="179" t="str">
        <f t="shared" si="38"/>
        <v/>
      </c>
      <c r="R508" s="180" t="str">
        <f t="shared" si="39"/>
        <v/>
      </c>
      <c r="S508"/>
    </row>
    <row r="509" spans="1:19" ht="16.149999999999999" thickBot="1" x14ac:dyDescent="0.5">
      <c r="A509" s="169" t="s">
        <v>149</v>
      </c>
      <c r="B509" s="169">
        <v>16</v>
      </c>
      <c r="C509" s="169">
        <v>0</v>
      </c>
      <c r="D509" s="186" t="s">
        <v>34</v>
      </c>
      <c r="E509" s="171">
        <v>44678</v>
      </c>
      <c r="F509" s="172">
        <f t="shared" si="35"/>
        <v>15.142857142857142</v>
      </c>
      <c r="G509" s="173">
        <f t="shared" si="36"/>
        <v>57</v>
      </c>
      <c r="H509" s="173">
        <f t="shared" si="37"/>
        <v>35</v>
      </c>
      <c r="I509" s="205" t="s">
        <v>156</v>
      </c>
      <c r="J509" s="169">
        <v>524692</v>
      </c>
      <c r="K509" s="169">
        <v>218783</v>
      </c>
      <c r="L509" s="175">
        <v>16.600000000000001</v>
      </c>
      <c r="M509" s="175"/>
      <c r="N509" s="177"/>
      <c r="O509" s="177"/>
      <c r="P509" s="178"/>
      <c r="Q509" s="179" t="str">
        <f t="shared" si="38"/>
        <v/>
      </c>
      <c r="R509" s="180" t="str">
        <f t="shared" si="39"/>
        <v/>
      </c>
      <c r="S509"/>
    </row>
    <row r="510" spans="1:19" ht="16.149999999999999" thickBot="1" x14ac:dyDescent="0.5">
      <c r="A510" s="169" t="s">
        <v>112</v>
      </c>
      <c r="B510" s="169">
        <v>18</v>
      </c>
      <c r="C510" s="169">
        <v>2</v>
      </c>
      <c r="D510" s="186" t="s">
        <v>34</v>
      </c>
      <c r="E510" s="171">
        <v>44678</v>
      </c>
      <c r="F510" s="172">
        <f t="shared" si="35"/>
        <v>15.142857142857142</v>
      </c>
      <c r="G510" s="173">
        <f t="shared" si="36"/>
        <v>57</v>
      </c>
      <c r="H510" s="173">
        <f t="shared" si="37"/>
        <v>35</v>
      </c>
      <c r="I510" s="197" t="s">
        <v>154</v>
      </c>
      <c r="J510" s="169">
        <v>524694</v>
      </c>
      <c r="K510" s="169">
        <v>218783</v>
      </c>
      <c r="L510" s="175">
        <v>18.7</v>
      </c>
      <c r="M510" s="175"/>
      <c r="N510" s="177"/>
      <c r="O510" s="177"/>
      <c r="P510" s="178"/>
      <c r="Q510" s="179" t="str">
        <f t="shared" si="38"/>
        <v/>
      </c>
      <c r="R510" s="180" t="str">
        <f t="shared" si="39"/>
        <v/>
      </c>
      <c r="S510"/>
    </row>
    <row r="511" spans="1:19" ht="15.75" x14ac:dyDescent="0.45">
      <c r="A511" s="169" t="s">
        <v>99</v>
      </c>
      <c r="B511" s="169">
        <v>19</v>
      </c>
      <c r="C511" s="169">
        <v>3</v>
      </c>
      <c r="D511" s="186" t="s">
        <v>34</v>
      </c>
      <c r="E511" s="171">
        <v>44678</v>
      </c>
      <c r="F511" s="172">
        <f t="shared" si="35"/>
        <v>15.142857142857142</v>
      </c>
      <c r="G511" s="173">
        <f t="shared" si="36"/>
        <v>57</v>
      </c>
      <c r="H511" s="173">
        <f t="shared" si="37"/>
        <v>35</v>
      </c>
      <c r="I511" s="200" t="s">
        <v>153</v>
      </c>
      <c r="J511" s="169">
        <v>524695</v>
      </c>
      <c r="K511" s="169">
        <v>218783</v>
      </c>
      <c r="L511" s="175">
        <v>18.7</v>
      </c>
      <c r="M511" s="175"/>
      <c r="N511" s="177"/>
      <c r="O511" s="177"/>
      <c r="P511" s="178"/>
      <c r="Q511" s="179" t="str">
        <f t="shared" si="38"/>
        <v/>
      </c>
      <c r="R511" s="180" t="str">
        <f t="shared" si="39"/>
        <v/>
      </c>
      <c r="S511"/>
    </row>
    <row r="512" spans="1:19" ht="15.75" x14ac:dyDescent="0.45">
      <c r="A512" s="169" t="s">
        <v>100</v>
      </c>
      <c r="B512" s="169">
        <v>20</v>
      </c>
      <c r="C512" s="169">
        <v>4</v>
      </c>
      <c r="D512" s="186" t="s">
        <v>34</v>
      </c>
      <c r="E512" s="171">
        <v>44678</v>
      </c>
      <c r="F512" s="172">
        <f t="shared" si="35"/>
        <v>15.142857142857142</v>
      </c>
      <c r="G512" s="173">
        <f t="shared" si="36"/>
        <v>57</v>
      </c>
      <c r="H512" s="173">
        <f t="shared" si="37"/>
        <v>35</v>
      </c>
      <c r="I512" s="199" t="s">
        <v>153</v>
      </c>
      <c r="J512" s="169">
        <v>524696</v>
      </c>
      <c r="K512" s="169">
        <v>218783</v>
      </c>
      <c r="L512" s="175">
        <v>18.899999999999999</v>
      </c>
      <c r="M512" s="175"/>
      <c r="N512" s="177"/>
      <c r="O512" s="177"/>
      <c r="P512" s="178"/>
      <c r="Q512" s="179" t="str">
        <f t="shared" si="38"/>
        <v/>
      </c>
      <c r="R512" s="180" t="str">
        <f t="shared" si="39"/>
        <v/>
      </c>
      <c r="S512"/>
    </row>
    <row r="513" spans="1:19" ht="15.75" x14ac:dyDescent="0.45">
      <c r="A513" s="169" t="s">
        <v>101</v>
      </c>
      <c r="B513" s="169">
        <v>22</v>
      </c>
      <c r="C513" s="169">
        <v>1</v>
      </c>
      <c r="D513" s="187" t="s">
        <v>35</v>
      </c>
      <c r="E513" s="171">
        <v>44678</v>
      </c>
      <c r="F513" s="172">
        <f t="shared" si="35"/>
        <v>15.142857142857142</v>
      </c>
      <c r="G513" s="173">
        <f t="shared" si="36"/>
        <v>57</v>
      </c>
      <c r="H513" s="173">
        <f t="shared" si="37"/>
        <v>35</v>
      </c>
      <c r="I513" s="199" t="s">
        <v>153</v>
      </c>
      <c r="J513" s="169">
        <v>524698</v>
      </c>
      <c r="K513" s="169">
        <v>218784</v>
      </c>
      <c r="L513" s="175">
        <v>19.7</v>
      </c>
      <c r="M513" s="175"/>
      <c r="N513" s="177"/>
      <c r="O513" s="177"/>
      <c r="P513" s="178"/>
      <c r="Q513" s="179" t="str">
        <f t="shared" si="38"/>
        <v/>
      </c>
      <c r="R513" s="180" t="str">
        <f t="shared" si="39"/>
        <v/>
      </c>
      <c r="S513"/>
    </row>
    <row r="514" spans="1:19" ht="15.75" x14ac:dyDescent="0.45">
      <c r="A514" s="169" t="s">
        <v>113</v>
      </c>
      <c r="B514" s="169">
        <v>23</v>
      </c>
      <c r="C514" s="169">
        <v>2</v>
      </c>
      <c r="D514" s="187" t="s">
        <v>35</v>
      </c>
      <c r="E514" s="171">
        <v>44678</v>
      </c>
      <c r="F514" s="172">
        <f t="shared" si="35"/>
        <v>15.142857142857142</v>
      </c>
      <c r="G514" s="173">
        <f t="shared" si="36"/>
        <v>57</v>
      </c>
      <c r="H514" s="173">
        <f t="shared" si="37"/>
        <v>35</v>
      </c>
      <c r="I514" s="190" t="s">
        <v>154</v>
      </c>
      <c r="J514" s="169">
        <v>524699</v>
      </c>
      <c r="K514" s="169">
        <v>218784</v>
      </c>
      <c r="L514" s="175">
        <v>18.899999999999999</v>
      </c>
      <c r="M514" s="175"/>
      <c r="N514" s="177"/>
      <c r="O514" s="177"/>
      <c r="P514" s="178"/>
      <c r="Q514" s="179" t="str">
        <f t="shared" si="38"/>
        <v/>
      </c>
      <c r="R514" s="180" t="str">
        <f t="shared" si="39"/>
        <v/>
      </c>
      <c r="S514"/>
    </row>
    <row r="515" spans="1:19" ht="15.75" x14ac:dyDescent="0.45">
      <c r="A515" s="169" t="s">
        <v>150</v>
      </c>
      <c r="B515" s="169">
        <v>24</v>
      </c>
      <c r="C515" s="169">
        <v>3</v>
      </c>
      <c r="D515" s="187" t="s">
        <v>35</v>
      </c>
      <c r="E515" s="171">
        <v>44678</v>
      </c>
      <c r="F515" s="172">
        <f t="shared" si="35"/>
        <v>15.142857142857142</v>
      </c>
      <c r="G515" s="173">
        <f t="shared" si="36"/>
        <v>57</v>
      </c>
      <c r="H515" s="173">
        <f t="shared" si="37"/>
        <v>35</v>
      </c>
      <c r="I515" s="191" t="s">
        <v>156</v>
      </c>
      <c r="J515" s="169">
        <v>524700</v>
      </c>
      <c r="K515" s="169">
        <v>218784</v>
      </c>
      <c r="L515" s="175">
        <v>20.5</v>
      </c>
      <c r="M515" s="175"/>
      <c r="N515" s="177"/>
      <c r="O515" s="177"/>
      <c r="P515" s="178"/>
      <c r="Q515" s="179" t="str">
        <f t="shared" si="38"/>
        <v/>
      </c>
      <c r="R515" s="180" t="str">
        <f t="shared" si="39"/>
        <v/>
      </c>
      <c r="S515"/>
    </row>
    <row r="516" spans="1:19" ht="15.75" x14ac:dyDescent="0.45">
      <c r="A516" s="169" t="s">
        <v>102</v>
      </c>
      <c r="B516" s="169">
        <v>25</v>
      </c>
      <c r="C516" s="169">
        <v>4</v>
      </c>
      <c r="D516" s="187" t="s">
        <v>35</v>
      </c>
      <c r="E516" s="171">
        <v>44678</v>
      </c>
      <c r="F516" s="172">
        <f t="shared" si="35"/>
        <v>15.142857142857142</v>
      </c>
      <c r="G516" s="173">
        <f t="shared" si="36"/>
        <v>57</v>
      </c>
      <c r="H516" s="173">
        <f t="shared" si="37"/>
        <v>35</v>
      </c>
      <c r="I516" s="199" t="s">
        <v>153</v>
      </c>
      <c r="J516" s="169">
        <v>524701</v>
      </c>
      <c r="K516" s="169">
        <v>218784</v>
      </c>
      <c r="L516" s="175">
        <v>21.7</v>
      </c>
      <c r="M516" s="175">
        <v>24</v>
      </c>
      <c r="N516" s="177">
        <v>11.8</v>
      </c>
      <c r="O516" s="177">
        <v>9.3000000000000007</v>
      </c>
      <c r="P516" s="178"/>
      <c r="Q516" s="179">
        <f t="shared" si="38"/>
        <v>10.599078341013835</v>
      </c>
      <c r="R516" s="180">
        <f t="shared" si="39"/>
        <v>510.29100000000005</v>
      </c>
      <c r="S516"/>
    </row>
    <row r="517" spans="1:19" ht="15.75" x14ac:dyDescent="0.45">
      <c r="A517" s="169" t="s">
        <v>103</v>
      </c>
      <c r="B517" s="169">
        <v>26</v>
      </c>
      <c r="C517" s="169">
        <v>0</v>
      </c>
      <c r="D517" s="188" t="s">
        <v>36</v>
      </c>
      <c r="E517" s="171">
        <v>44678</v>
      </c>
      <c r="F517" s="172">
        <f t="shared" si="35"/>
        <v>15.142857142857142</v>
      </c>
      <c r="G517" s="173">
        <f t="shared" si="36"/>
        <v>57</v>
      </c>
      <c r="H517" s="173">
        <f t="shared" si="37"/>
        <v>35</v>
      </c>
      <c r="I517" s="199" t="s">
        <v>153</v>
      </c>
      <c r="J517" s="169">
        <v>524702</v>
      </c>
      <c r="K517" s="169">
        <v>218785</v>
      </c>
      <c r="L517" s="175">
        <v>19.7</v>
      </c>
      <c r="M517" s="175"/>
      <c r="N517" s="175"/>
      <c r="O517" s="177"/>
      <c r="P517" s="178"/>
      <c r="Q517" s="179" t="str">
        <f t="shared" si="38"/>
        <v/>
      </c>
      <c r="R517" s="180" t="str">
        <f t="shared" si="39"/>
        <v/>
      </c>
      <c r="S517"/>
    </row>
    <row r="518" spans="1:19" ht="15.75" x14ac:dyDescent="0.45">
      <c r="A518" s="169" t="s">
        <v>114</v>
      </c>
      <c r="B518" s="169">
        <v>27</v>
      </c>
      <c r="C518" s="169">
        <v>1</v>
      </c>
      <c r="D518" s="188" t="s">
        <v>36</v>
      </c>
      <c r="E518" s="171">
        <v>44678</v>
      </c>
      <c r="F518" s="172">
        <f t="shared" si="35"/>
        <v>15.142857142857142</v>
      </c>
      <c r="G518" s="173">
        <f t="shared" si="36"/>
        <v>57</v>
      </c>
      <c r="H518" s="173">
        <f t="shared" si="37"/>
        <v>35</v>
      </c>
      <c r="I518" s="190" t="s">
        <v>154</v>
      </c>
      <c r="J518" s="169">
        <v>524703</v>
      </c>
      <c r="K518" s="169">
        <v>218785</v>
      </c>
      <c r="L518" s="175">
        <v>19.399999999999999</v>
      </c>
      <c r="M518" s="175"/>
      <c r="N518" s="175"/>
      <c r="O518" s="177"/>
      <c r="P518" s="178"/>
      <c r="Q518" s="179" t="str">
        <f t="shared" si="38"/>
        <v/>
      </c>
      <c r="R518" s="180" t="str">
        <f t="shared" si="39"/>
        <v/>
      </c>
      <c r="S518"/>
    </row>
    <row r="519" spans="1:19" ht="15.75" x14ac:dyDescent="0.45">
      <c r="A519" s="169" t="s">
        <v>151</v>
      </c>
      <c r="B519" s="169">
        <v>28</v>
      </c>
      <c r="C519" s="169">
        <v>2</v>
      </c>
      <c r="D519" s="188" t="s">
        <v>36</v>
      </c>
      <c r="E519" s="171">
        <v>44678</v>
      </c>
      <c r="F519" s="172">
        <f t="shared" si="35"/>
        <v>15.142857142857142</v>
      </c>
      <c r="G519" s="173">
        <f t="shared" si="36"/>
        <v>57</v>
      </c>
      <c r="H519" s="173">
        <f t="shared" si="37"/>
        <v>35</v>
      </c>
      <c r="I519" s="191" t="s">
        <v>156</v>
      </c>
      <c r="J519" s="169">
        <v>524704</v>
      </c>
      <c r="K519" s="169">
        <v>218785</v>
      </c>
      <c r="L519" s="175">
        <v>22.9</v>
      </c>
      <c r="M519" s="175">
        <v>24.5</v>
      </c>
      <c r="N519" s="175">
        <v>5.6</v>
      </c>
      <c r="O519" s="177">
        <v>4.8</v>
      </c>
      <c r="P519" s="178"/>
      <c r="Q519" s="179">
        <f t="shared" si="38"/>
        <v>6.9868995633187936</v>
      </c>
      <c r="R519" s="180">
        <f t="shared" si="39"/>
        <v>64.512</v>
      </c>
      <c r="S519"/>
    </row>
    <row r="520" spans="1:19" ht="15.75" x14ac:dyDescent="0.45">
      <c r="A520" s="169" t="s">
        <v>104</v>
      </c>
      <c r="B520" s="169">
        <v>29</v>
      </c>
      <c r="C520" s="169">
        <v>3</v>
      </c>
      <c r="D520" s="188" t="s">
        <v>36</v>
      </c>
      <c r="E520" s="171">
        <v>44678</v>
      </c>
      <c r="F520" s="172">
        <f t="shared" si="35"/>
        <v>15.142857142857142</v>
      </c>
      <c r="G520" s="173">
        <f t="shared" si="36"/>
        <v>57</v>
      </c>
      <c r="H520" s="173">
        <f t="shared" si="37"/>
        <v>35</v>
      </c>
      <c r="I520" s="199" t="s">
        <v>153</v>
      </c>
      <c r="J520" s="169">
        <v>524705</v>
      </c>
      <c r="K520" s="169">
        <v>218785</v>
      </c>
      <c r="L520" s="175">
        <v>17.600000000000001</v>
      </c>
      <c r="M520" s="175"/>
      <c r="N520" s="175"/>
      <c r="O520" s="177"/>
      <c r="P520" s="178"/>
      <c r="Q520" s="179" t="str">
        <f t="shared" si="38"/>
        <v/>
      </c>
      <c r="R520" s="180" t="str">
        <f t="shared" si="39"/>
        <v/>
      </c>
      <c r="S520"/>
    </row>
    <row r="521" spans="1:19" ht="15.75" x14ac:dyDescent="0.45">
      <c r="A521" s="169" t="s">
        <v>152</v>
      </c>
      <c r="B521" s="169">
        <v>30</v>
      </c>
      <c r="C521" s="169">
        <v>4</v>
      </c>
      <c r="D521" s="188" t="s">
        <v>36</v>
      </c>
      <c r="E521" s="171">
        <v>44678</v>
      </c>
      <c r="F521" s="172">
        <f t="shared" si="35"/>
        <v>15.142857142857142</v>
      </c>
      <c r="G521" s="173">
        <f t="shared" si="36"/>
        <v>57</v>
      </c>
      <c r="H521" s="173">
        <f t="shared" si="37"/>
        <v>35</v>
      </c>
      <c r="I521" s="191" t="s">
        <v>156</v>
      </c>
      <c r="J521" s="169">
        <v>524706</v>
      </c>
      <c r="K521" s="169">
        <v>218785</v>
      </c>
      <c r="L521" s="175">
        <v>23.6</v>
      </c>
      <c r="M521" s="175">
        <v>25.3</v>
      </c>
      <c r="N521" s="175">
        <v>4.5999999999999996</v>
      </c>
      <c r="O521" s="177">
        <v>3.8</v>
      </c>
      <c r="P521" s="178"/>
      <c r="Q521" s="179">
        <f t="shared" si="38"/>
        <v>7.2033898305084776</v>
      </c>
      <c r="R521" s="180">
        <f t="shared" si="39"/>
        <v>33.211999999999989</v>
      </c>
      <c r="S521"/>
    </row>
    <row r="522" spans="1:19" ht="15.75" x14ac:dyDescent="0.45">
      <c r="A522" s="169" t="s">
        <v>142</v>
      </c>
      <c r="B522" s="169">
        <v>1</v>
      </c>
      <c r="C522" s="169">
        <v>0</v>
      </c>
      <c r="D522" s="170" t="s">
        <v>31</v>
      </c>
      <c r="E522" s="171">
        <v>44680</v>
      </c>
      <c r="F522" s="172">
        <f t="shared" si="35"/>
        <v>15.428571428571429</v>
      </c>
      <c r="G522" s="173">
        <f t="shared" si="36"/>
        <v>59</v>
      </c>
      <c r="H522" s="173">
        <f t="shared" si="37"/>
        <v>37</v>
      </c>
      <c r="I522" s="212" t="s">
        <v>156</v>
      </c>
      <c r="J522" s="169">
        <v>524677</v>
      </c>
      <c r="K522" s="169">
        <v>218780</v>
      </c>
      <c r="L522" s="175">
        <v>21.5</v>
      </c>
      <c r="M522" s="175"/>
      <c r="N522" s="177"/>
      <c r="O522" s="177"/>
      <c r="P522" s="178"/>
      <c r="Q522" s="179" t="str">
        <f t="shared" si="38"/>
        <v/>
      </c>
      <c r="R522" s="180" t="str">
        <f t="shared" si="39"/>
        <v/>
      </c>
      <c r="S522"/>
    </row>
    <row r="523" spans="1:19" ht="15.75" x14ac:dyDescent="0.45">
      <c r="A523" s="169" t="s">
        <v>96</v>
      </c>
      <c r="B523" s="169">
        <v>3</v>
      </c>
      <c r="C523" s="169">
        <v>2</v>
      </c>
      <c r="D523" s="170" t="s">
        <v>31</v>
      </c>
      <c r="E523" s="171">
        <v>44680</v>
      </c>
      <c r="F523" s="172">
        <f t="shared" si="35"/>
        <v>15.428571428571429</v>
      </c>
      <c r="G523" s="173">
        <f t="shared" si="36"/>
        <v>59</v>
      </c>
      <c r="H523" s="173">
        <f t="shared" si="37"/>
        <v>37</v>
      </c>
      <c r="I523" s="189" t="s">
        <v>153</v>
      </c>
      <c r="J523" s="169">
        <v>524679</v>
      </c>
      <c r="K523" s="169">
        <v>218780</v>
      </c>
      <c r="L523" s="175">
        <v>22</v>
      </c>
      <c r="M523" s="175"/>
      <c r="N523" s="177"/>
      <c r="O523" s="177"/>
      <c r="P523" s="178"/>
      <c r="Q523" s="179" t="str">
        <f t="shared" si="38"/>
        <v/>
      </c>
      <c r="R523" s="180" t="str">
        <f t="shared" si="39"/>
        <v/>
      </c>
      <c r="S523"/>
    </row>
    <row r="524" spans="1:19" ht="15.75" x14ac:dyDescent="0.45">
      <c r="A524" s="169" t="s">
        <v>143</v>
      </c>
      <c r="B524" s="169">
        <v>4</v>
      </c>
      <c r="C524" s="169">
        <v>3</v>
      </c>
      <c r="D524" s="170" t="s">
        <v>31</v>
      </c>
      <c r="E524" s="171">
        <v>44680</v>
      </c>
      <c r="F524" s="172">
        <f t="shared" si="35"/>
        <v>15.428571428571429</v>
      </c>
      <c r="G524" s="173">
        <f t="shared" si="36"/>
        <v>59</v>
      </c>
      <c r="H524" s="173">
        <f t="shared" si="37"/>
        <v>37</v>
      </c>
      <c r="I524" s="190" t="s">
        <v>154</v>
      </c>
      <c r="J524" s="169">
        <v>524680</v>
      </c>
      <c r="K524" s="169">
        <v>218780</v>
      </c>
      <c r="L524" s="175">
        <v>19.899999999999999</v>
      </c>
      <c r="M524" s="175"/>
      <c r="N524" s="177"/>
      <c r="O524" s="177"/>
      <c r="P524" s="178"/>
      <c r="Q524" s="179" t="str">
        <f t="shared" si="38"/>
        <v/>
      </c>
      <c r="R524" s="180" t="str">
        <f t="shared" si="39"/>
        <v/>
      </c>
      <c r="S524"/>
    </row>
    <row r="525" spans="1:19" ht="15.75" x14ac:dyDescent="0.45">
      <c r="A525" s="169" t="s">
        <v>144</v>
      </c>
      <c r="B525" s="169">
        <v>5</v>
      </c>
      <c r="C525" s="169">
        <v>4</v>
      </c>
      <c r="D525" s="170" t="s">
        <v>31</v>
      </c>
      <c r="E525" s="171">
        <v>44680</v>
      </c>
      <c r="F525" s="172">
        <f t="shared" si="35"/>
        <v>15.428571428571429</v>
      </c>
      <c r="G525" s="173">
        <f t="shared" si="36"/>
        <v>59</v>
      </c>
      <c r="H525" s="173">
        <f t="shared" si="37"/>
        <v>37</v>
      </c>
      <c r="I525" s="191"/>
      <c r="J525" s="169">
        <v>524681</v>
      </c>
      <c r="K525" s="169">
        <v>218780</v>
      </c>
      <c r="L525" s="175">
        <v>22.6</v>
      </c>
      <c r="M525" s="175"/>
      <c r="N525" s="177"/>
      <c r="O525" s="177"/>
      <c r="P525" s="178"/>
      <c r="Q525" s="179" t="str">
        <f t="shared" si="38"/>
        <v/>
      </c>
      <c r="R525" s="180" t="str">
        <f t="shared" si="39"/>
        <v/>
      </c>
      <c r="S525"/>
    </row>
    <row r="526" spans="1:19" ht="15.75" x14ac:dyDescent="0.45">
      <c r="A526" s="169" t="s">
        <v>145</v>
      </c>
      <c r="B526" s="169">
        <v>6</v>
      </c>
      <c r="C526" s="169">
        <v>0</v>
      </c>
      <c r="D526" s="183" t="s">
        <v>32</v>
      </c>
      <c r="E526" s="171">
        <v>44680</v>
      </c>
      <c r="F526" s="172">
        <f t="shared" si="35"/>
        <v>15.428571428571429</v>
      </c>
      <c r="G526" s="173">
        <f t="shared" si="36"/>
        <v>59</v>
      </c>
      <c r="H526" s="173">
        <f t="shared" si="37"/>
        <v>37</v>
      </c>
      <c r="I526" s="199"/>
      <c r="J526" s="169">
        <v>524682</v>
      </c>
      <c r="K526" s="169">
        <v>218781</v>
      </c>
      <c r="L526" s="175">
        <v>21.4</v>
      </c>
      <c r="M526" s="175"/>
      <c r="N526" s="177"/>
      <c r="O526" s="177"/>
      <c r="P526" s="178"/>
      <c r="Q526" s="179" t="str">
        <f t="shared" si="38"/>
        <v/>
      </c>
      <c r="R526" s="180" t="str">
        <f t="shared" si="39"/>
        <v/>
      </c>
      <c r="S526"/>
    </row>
    <row r="527" spans="1:19" ht="15.75" x14ac:dyDescent="0.45">
      <c r="A527" s="169" t="s">
        <v>97</v>
      </c>
      <c r="B527" s="169">
        <v>7</v>
      </c>
      <c r="C527" s="169">
        <v>1</v>
      </c>
      <c r="D527" s="183" t="s">
        <v>32</v>
      </c>
      <c r="E527" s="171">
        <v>44680</v>
      </c>
      <c r="F527" s="172">
        <f t="shared" si="35"/>
        <v>15.428571428571429</v>
      </c>
      <c r="G527" s="173">
        <f t="shared" si="36"/>
        <v>59</v>
      </c>
      <c r="H527" s="173">
        <f t="shared" si="37"/>
        <v>37</v>
      </c>
      <c r="I527" s="199" t="s">
        <v>153</v>
      </c>
      <c r="J527" s="169">
        <v>524683</v>
      </c>
      <c r="K527" s="169">
        <v>218781</v>
      </c>
      <c r="L527" s="175">
        <v>20.9</v>
      </c>
      <c r="M527" s="175"/>
      <c r="N527" s="177"/>
      <c r="O527" s="177"/>
      <c r="P527" s="178"/>
      <c r="Q527" s="179" t="str">
        <f t="shared" si="38"/>
        <v/>
      </c>
      <c r="R527" s="180" t="str">
        <f t="shared" si="39"/>
        <v/>
      </c>
      <c r="S527"/>
    </row>
    <row r="528" spans="1:19" ht="16.149999999999999" thickBot="1" x14ac:dyDescent="0.5">
      <c r="A528" s="169" t="s">
        <v>98</v>
      </c>
      <c r="B528" s="169">
        <v>8</v>
      </c>
      <c r="C528" s="169">
        <v>2</v>
      </c>
      <c r="D528" s="183" t="s">
        <v>32</v>
      </c>
      <c r="E528" s="171">
        <v>44680</v>
      </c>
      <c r="F528" s="172">
        <f t="shared" si="35"/>
        <v>15.428571428571429</v>
      </c>
      <c r="G528" s="173">
        <f t="shared" si="36"/>
        <v>59</v>
      </c>
      <c r="H528" s="173">
        <f t="shared" si="37"/>
        <v>37</v>
      </c>
      <c r="I528" s="192" t="s">
        <v>153</v>
      </c>
      <c r="J528" s="169">
        <v>524684</v>
      </c>
      <c r="K528" s="169">
        <v>218781</v>
      </c>
      <c r="L528" s="175">
        <v>22.7</v>
      </c>
      <c r="M528" s="175"/>
      <c r="N528" s="177"/>
      <c r="O528" s="177"/>
      <c r="P528" s="178"/>
      <c r="Q528" s="179" t="str">
        <f t="shared" si="38"/>
        <v/>
      </c>
      <c r="R528" s="180" t="str">
        <f t="shared" si="39"/>
        <v/>
      </c>
      <c r="S528"/>
    </row>
    <row r="529" spans="1:19" ht="16.149999999999999" thickBot="1" x14ac:dyDescent="0.5">
      <c r="A529" s="169" t="s">
        <v>146</v>
      </c>
      <c r="B529" s="169">
        <v>9</v>
      </c>
      <c r="C529" s="169">
        <v>3</v>
      </c>
      <c r="D529" s="183" t="s">
        <v>32</v>
      </c>
      <c r="E529" s="171">
        <v>44680</v>
      </c>
      <c r="F529" s="172">
        <f t="shared" si="35"/>
        <v>15.428571428571429</v>
      </c>
      <c r="G529" s="173">
        <f t="shared" si="36"/>
        <v>59</v>
      </c>
      <c r="H529" s="173">
        <f t="shared" si="37"/>
        <v>37</v>
      </c>
      <c r="I529" s="194"/>
      <c r="J529" s="169">
        <v>524685</v>
      </c>
      <c r="K529" s="169">
        <v>218781</v>
      </c>
      <c r="L529" s="175">
        <v>21.3</v>
      </c>
      <c r="M529" s="175"/>
      <c r="N529" s="177"/>
      <c r="O529" s="177"/>
      <c r="P529" s="178"/>
      <c r="Q529" s="179" t="str">
        <f t="shared" si="38"/>
        <v/>
      </c>
      <c r="R529" s="180" t="str">
        <f t="shared" si="39"/>
        <v/>
      </c>
      <c r="S529"/>
    </row>
    <row r="530" spans="1:19" ht="16.149999999999999" thickBot="1" x14ac:dyDescent="0.5">
      <c r="A530" s="169" t="s">
        <v>147</v>
      </c>
      <c r="B530" s="169">
        <v>10</v>
      </c>
      <c r="C530" s="169">
        <v>4</v>
      </c>
      <c r="D530" s="183" t="s">
        <v>32</v>
      </c>
      <c r="E530" s="171">
        <v>44680</v>
      </c>
      <c r="F530" s="172">
        <f t="shared" si="35"/>
        <v>15.428571428571429</v>
      </c>
      <c r="G530" s="173">
        <f t="shared" si="36"/>
        <v>59</v>
      </c>
      <c r="H530" s="173">
        <f t="shared" si="37"/>
        <v>37</v>
      </c>
      <c r="I530" s="195"/>
      <c r="J530" s="169">
        <v>524686</v>
      </c>
      <c r="K530" s="169">
        <v>218781</v>
      </c>
      <c r="L530" s="175">
        <v>21.9</v>
      </c>
      <c r="M530" s="175"/>
      <c r="N530" s="177"/>
      <c r="O530" s="177"/>
      <c r="P530" s="178"/>
      <c r="Q530" s="179" t="str">
        <f t="shared" si="38"/>
        <v/>
      </c>
      <c r="R530" s="180" t="str">
        <f t="shared" si="39"/>
        <v/>
      </c>
      <c r="S530"/>
    </row>
    <row r="531" spans="1:19" ht="16.149999999999999" thickBot="1" x14ac:dyDescent="0.5">
      <c r="A531" s="169" t="s">
        <v>111</v>
      </c>
      <c r="B531" s="169">
        <v>12</v>
      </c>
      <c r="C531" s="169">
        <v>1</v>
      </c>
      <c r="D531" s="184" t="s">
        <v>33</v>
      </c>
      <c r="E531" s="171">
        <v>44680</v>
      </c>
      <c r="F531" s="172">
        <f t="shared" si="35"/>
        <v>15.428571428571429</v>
      </c>
      <c r="G531" s="173">
        <f t="shared" si="36"/>
        <v>59</v>
      </c>
      <c r="H531" s="173">
        <f t="shared" si="37"/>
        <v>37</v>
      </c>
      <c r="I531" s="193" t="s">
        <v>154</v>
      </c>
      <c r="J531" s="169">
        <v>524688</v>
      </c>
      <c r="K531" s="169">
        <v>218782</v>
      </c>
      <c r="L531" s="175">
        <v>22.8</v>
      </c>
      <c r="M531" s="175"/>
      <c r="N531" s="177"/>
      <c r="O531" s="177"/>
      <c r="P531" s="178"/>
      <c r="Q531" s="179" t="str">
        <f t="shared" si="38"/>
        <v/>
      </c>
      <c r="R531" s="180" t="str">
        <f t="shared" si="39"/>
        <v/>
      </c>
      <c r="S531"/>
    </row>
    <row r="532" spans="1:19" ht="16.149999999999999" thickBot="1" x14ac:dyDescent="0.5">
      <c r="A532" s="169" t="s">
        <v>148</v>
      </c>
      <c r="B532" s="169">
        <v>15</v>
      </c>
      <c r="C532" s="169">
        <v>4</v>
      </c>
      <c r="D532" s="184" t="s">
        <v>33</v>
      </c>
      <c r="E532" s="171">
        <v>44680</v>
      </c>
      <c r="F532" s="172">
        <f t="shared" si="35"/>
        <v>15.428571428571429</v>
      </c>
      <c r="G532" s="173">
        <f t="shared" si="36"/>
        <v>59</v>
      </c>
      <c r="H532" s="173">
        <f t="shared" si="37"/>
        <v>37</v>
      </c>
      <c r="I532" s="203"/>
      <c r="J532" s="169">
        <v>524691</v>
      </c>
      <c r="K532" s="169">
        <v>218782</v>
      </c>
      <c r="L532" s="175">
        <v>23.5</v>
      </c>
      <c r="M532" s="175"/>
      <c r="N532" s="177"/>
      <c r="O532" s="177"/>
      <c r="P532" s="178"/>
      <c r="Q532" s="179" t="str">
        <f t="shared" si="38"/>
        <v/>
      </c>
      <c r="R532" s="180" t="str">
        <f t="shared" si="39"/>
        <v/>
      </c>
      <c r="S532"/>
    </row>
    <row r="533" spans="1:19" ht="16.149999999999999" thickBot="1" x14ac:dyDescent="0.5">
      <c r="A533" s="169" t="s">
        <v>149</v>
      </c>
      <c r="B533" s="169">
        <v>16</v>
      </c>
      <c r="C533" s="169">
        <v>0</v>
      </c>
      <c r="D533" s="186" t="s">
        <v>34</v>
      </c>
      <c r="E533" s="171">
        <v>44680</v>
      </c>
      <c r="F533" s="172">
        <f t="shared" si="35"/>
        <v>15.428571428571429</v>
      </c>
      <c r="G533" s="173">
        <f t="shared" si="36"/>
        <v>59</v>
      </c>
      <c r="H533" s="173">
        <f t="shared" si="37"/>
        <v>37</v>
      </c>
      <c r="I533" s="195" t="s">
        <v>156</v>
      </c>
      <c r="J533" s="169">
        <v>524692</v>
      </c>
      <c r="K533" s="169">
        <v>218783</v>
      </c>
      <c r="L533" s="175">
        <v>16.600000000000001</v>
      </c>
      <c r="M533" s="175"/>
      <c r="N533" s="177"/>
      <c r="O533" s="177"/>
      <c r="P533" s="178"/>
      <c r="Q533" s="179" t="str">
        <f t="shared" si="38"/>
        <v/>
      </c>
      <c r="R533" s="180" t="str">
        <f t="shared" si="39"/>
        <v/>
      </c>
      <c r="S533"/>
    </row>
    <row r="534" spans="1:19" ht="16.149999999999999" thickBot="1" x14ac:dyDescent="0.5">
      <c r="A534" s="169" t="s">
        <v>112</v>
      </c>
      <c r="B534" s="169">
        <v>18</v>
      </c>
      <c r="C534" s="169">
        <v>2</v>
      </c>
      <c r="D534" s="186" t="s">
        <v>34</v>
      </c>
      <c r="E534" s="171">
        <v>44680</v>
      </c>
      <c r="F534" s="172">
        <f t="shared" si="35"/>
        <v>15.428571428571429</v>
      </c>
      <c r="G534" s="173">
        <f t="shared" si="36"/>
        <v>59</v>
      </c>
      <c r="H534" s="173">
        <f t="shared" si="37"/>
        <v>37</v>
      </c>
      <c r="I534" s="197" t="s">
        <v>154</v>
      </c>
      <c r="J534" s="169">
        <v>524694</v>
      </c>
      <c r="K534" s="169">
        <v>218783</v>
      </c>
      <c r="L534" s="175">
        <v>18.7</v>
      </c>
      <c r="M534" s="175"/>
      <c r="N534" s="177"/>
      <c r="O534" s="177"/>
      <c r="P534" s="178"/>
      <c r="Q534" s="179" t="str">
        <f t="shared" si="38"/>
        <v/>
      </c>
      <c r="R534" s="180" t="str">
        <f t="shared" si="39"/>
        <v/>
      </c>
      <c r="S534"/>
    </row>
    <row r="535" spans="1:19" ht="16.149999999999999" thickBot="1" x14ac:dyDescent="0.5">
      <c r="A535" s="169" t="s">
        <v>99</v>
      </c>
      <c r="B535" s="169">
        <v>19</v>
      </c>
      <c r="C535" s="169">
        <v>3</v>
      </c>
      <c r="D535" s="186" t="s">
        <v>34</v>
      </c>
      <c r="E535" s="171">
        <v>44680</v>
      </c>
      <c r="F535" s="172">
        <f t="shared" si="35"/>
        <v>15.428571428571429</v>
      </c>
      <c r="G535" s="173">
        <f t="shared" si="36"/>
        <v>59</v>
      </c>
      <c r="H535" s="173">
        <f t="shared" si="37"/>
        <v>37</v>
      </c>
      <c r="I535" s="200" t="s">
        <v>153</v>
      </c>
      <c r="J535" s="169">
        <v>524695</v>
      </c>
      <c r="K535" s="169">
        <v>218783</v>
      </c>
      <c r="L535" s="175">
        <v>18.7</v>
      </c>
      <c r="M535" s="175"/>
      <c r="N535" s="177"/>
      <c r="O535" s="177"/>
      <c r="P535" s="178"/>
      <c r="Q535" s="179" t="str">
        <f t="shared" si="38"/>
        <v/>
      </c>
      <c r="R535" s="180" t="str">
        <f t="shared" si="39"/>
        <v/>
      </c>
      <c r="S535"/>
    </row>
    <row r="536" spans="1:19" ht="16.149999999999999" thickBot="1" x14ac:dyDescent="0.5">
      <c r="A536" s="169" t="s">
        <v>100</v>
      </c>
      <c r="B536" s="169">
        <v>20</v>
      </c>
      <c r="C536" s="169">
        <v>4</v>
      </c>
      <c r="D536" s="186" t="s">
        <v>34</v>
      </c>
      <c r="E536" s="171">
        <v>44680</v>
      </c>
      <c r="F536" s="172">
        <f t="shared" si="35"/>
        <v>15.428571428571429</v>
      </c>
      <c r="G536" s="173">
        <f t="shared" si="36"/>
        <v>59</v>
      </c>
      <c r="H536" s="173">
        <f t="shared" si="37"/>
        <v>37</v>
      </c>
      <c r="I536" s="200" t="s">
        <v>153</v>
      </c>
      <c r="J536" s="169">
        <v>524696</v>
      </c>
      <c r="K536" s="169">
        <v>218783</v>
      </c>
      <c r="L536" s="175">
        <v>18.899999999999999</v>
      </c>
      <c r="M536" s="175"/>
      <c r="N536" s="177"/>
      <c r="O536" s="177"/>
      <c r="P536" s="178"/>
      <c r="Q536" s="179" t="str">
        <f t="shared" si="38"/>
        <v/>
      </c>
      <c r="R536" s="180" t="str">
        <f t="shared" si="39"/>
        <v/>
      </c>
      <c r="S536"/>
    </row>
    <row r="537" spans="1:19" ht="16.149999999999999" thickBot="1" x14ac:dyDescent="0.5">
      <c r="A537" s="169" t="s">
        <v>101</v>
      </c>
      <c r="B537" s="169">
        <v>22</v>
      </c>
      <c r="C537" s="169">
        <v>1</v>
      </c>
      <c r="D537" s="187" t="s">
        <v>35</v>
      </c>
      <c r="E537" s="171">
        <v>44680</v>
      </c>
      <c r="F537" s="172">
        <f t="shared" si="35"/>
        <v>15.428571428571429</v>
      </c>
      <c r="G537" s="173">
        <f t="shared" si="36"/>
        <v>59</v>
      </c>
      <c r="H537" s="173">
        <f t="shared" si="37"/>
        <v>37</v>
      </c>
      <c r="I537" s="200" t="s">
        <v>153</v>
      </c>
      <c r="J537" s="169">
        <v>524698</v>
      </c>
      <c r="K537" s="169">
        <v>218784</v>
      </c>
      <c r="L537" s="175">
        <v>19.7</v>
      </c>
      <c r="M537" s="175"/>
      <c r="N537" s="177"/>
      <c r="O537" s="177"/>
      <c r="P537" s="178"/>
      <c r="Q537" s="179" t="str">
        <f t="shared" si="38"/>
        <v/>
      </c>
      <c r="R537" s="180" t="str">
        <f t="shared" si="39"/>
        <v/>
      </c>
      <c r="S537"/>
    </row>
    <row r="538" spans="1:19" ht="16.149999999999999" thickBot="1" x14ac:dyDescent="0.5">
      <c r="A538" s="169" t="s">
        <v>113</v>
      </c>
      <c r="B538" s="169">
        <v>23</v>
      </c>
      <c r="C538" s="169">
        <v>2</v>
      </c>
      <c r="D538" s="187" t="s">
        <v>35</v>
      </c>
      <c r="E538" s="171">
        <v>44680</v>
      </c>
      <c r="F538" s="172">
        <f t="shared" si="35"/>
        <v>15.428571428571429</v>
      </c>
      <c r="G538" s="173">
        <f t="shared" si="36"/>
        <v>59</v>
      </c>
      <c r="H538" s="173">
        <f t="shared" si="37"/>
        <v>37</v>
      </c>
      <c r="I538" s="197" t="s">
        <v>154</v>
      </c>
      <c r="J538" s="169">
        <v>524699</v>
      </c>
      <c r="K538" s="169">
        <v>218784</v>
      </c>
      <c r="L538" s="175">
        <v>18.899999999999999</v>
      </c>
      <c r="M538" s="175"/>
      <c r="N538" s="177"/>
      <c r="O538" s="177"/>
      <c r="P538" s="178"/>
      <c r="Q538" s="179" t="str">
        <f t="shared" si="38"/>
        <v/>
      </c>
      <c r="R538" s="180" t="str">
        <f t="shared" si="39"/>
        <v/>
      </c>
      <c r="S538"/>
    </row>
    <row r="539" spans="1:19" ht="16.149999999999999" thickBot="1" x14ac:dyDescent="0.5">
      <c r="A539" s="169" t="s">
        <v>150</v>
      </c>
      <c r="B539" s="169">
        <v>24</v>
      </c>
      <c r="C539" s="169">
        <v>3</v>
      </c>
      <c r="D539" s="187" t="s">
        <v>35</v>
      </c>
      <c r="E539" s="171">
        <v>44680</v>
      </c>
      <c r="F539" s="172">
        <f t="shared" si="35"/>
        <v>15.428571428571429</v>
      </c>
      <c r="G539" s="173">
        <f t="shared" si="36"/>
        <v>59</v>
      </c>
      <c r="H539" s="173">
        <f t="shared" si="37"/>
        <v>37</v>
      </c>
      <c r="I539" s="205" t="s">
        <v>156</v>
      </c>
      <c r="J539" s="169">
        <v>524700</v>
      </c>
      <c r="K539" s="169">
        <v>218784</v>
      </c>
      <c r="L539" s="175">
        <v>20.5</v>
      </c>
      <c r="M539" s="175"/>
      <c r="N539" s="177"/>
      <c r="O539" s="177"/>
      <c r="P539" s="178"/>
      <c r="Q539" s="179" t="str">
        <f t="shared" si="38"/>
        <v/>
      </c>
      <c r="R539" s="180" t="str">
        <f t="shared" si="39"/>
        <v/>
      </c>
      <c r="S539"/>
    </row>
    <row r="540" spans="1:19" ht="16.149999999999999" thickBot="1" x14ac:dyDescent="0.5">
      <c r="A540" s="169" t="s">
        <v>102</v>
      </c>
      <c r="B540" s="169">
        <v>25</v>
      </c>
      <c r="C540" s="169">
        <v>4</v>
      </c>
      <c r="D540" s="187" t="s">
        <v>35</v>
      </c>
      <c r="E540" s="171">
        <v>44680</v>
      </c>
      <c r="F540" s="172">
        <f t="shared" si="35"/>
        <v>15.428571428571429</v>
      </c>
      <c r="G540" s="173">
        <f t="shared" si="36"/>
        <v>59</v>
      </c>
      <c r="H540" s="173">
        <f t="shared" si="37"/>
        <v>37</v>
      </c>
      <c r="I540" s="200" t="s">
        <v>153</v>
      </c>
      <c r="J540" s="169">
        <v>524701</v>
      </c>
      <c r="K540" s="169">
        <v>218784</v>
      </c>
      <c r="L540" s="175">
        <v>21.7</v>
      </c>
      <c r="M540" s="175">
        <v>23.7</v>
      </c>
      <c r="N540" s="177">
        <v>10.9</v>
      </c>
      <c r="O540" s="177">
        <v>10.4</v>
      </c>
      <c r="P540" s="178"/>
      <c r="Q540" s="179">
        <f t="shared" si="38"/>
        <v>9.2165898617511566</v>
      </c>
      <c r="R540" s="180">
        <f t="shared" si="39"/>
        <v>589.47200000000009</v>
      </c>
      <c r="S540"/>
    </row>
    <row r="541" spans="1:19" ht="15.75" x14ac:dyDescent="0.45">
      <c r="A541" s="169" t="s">
        <v>103</v>
      </c>
      <c r="B541" s="169">
        <v>26</v>
      </c>
      <c r="C541" s="169">
        <v>0</v>
      </c>
      <c r="D541" s="188" t="s">
        <v>36</v>
      </c>
      <c r="E541" s="171">
        <v>44680</v>
      </c>
      <c r="F541" s="172">
        <f t="shared" si="35"/>
        <v>15.428571428571429</v>
      </c>
      <c r="G541" s="173">
        <f t="shared" si="36"/>
        <v>59</v>
      </c>
      <c r="H541" s="173">
        <f t="shared" si="37"/>
        <v>37</v>
      </c>
      <c r="I541" s="200" t="s">
        <v>153</v>
      </c>
      <c r="J541" s="169">
        <v>524702</v>
      </c>
      <c r="K541" s="169">
        <v>218785</v>
      </c>
      <c r="L541" s="175">
        <v>19.7</v>
      </c>
      <c r="M541" s="175"/>
      <c r="N541" s="175"/>
      <c r="O541" s="177"/>
      <c r="P541" s="178"/>
      <c r="Q541" s="179" t="str">
        <f t="shared" si="38"/>
        <v/>
      </c>
      <c r="R541" s="180" t="str">
        <f t="shared" si="39"/>
        <v/>
      </c>
      <c r="S541"/>
    </row>
    <row r="542" spans="1:19" ht="15.75" x14ac:dyDescent="0.45">
      <c r="A542" s="169" t="s">
        <v>114</v>
      </c>
      <c r="B542" s="169">
        <v>27</v>
      </c>
      <c r="C542" s="169">
        <v>1</v>
      </c>
      <c r="D542" s="188" t="s">
        <v>36</v>
      </c>
      <c r="E542" s="171">
        <v>44680</v>
      </c>
      <c r="F542" s="172">
        <f t="shared" si="35"/>
        <v>15.428571428571429</v>
      </c>
      <c r="G542" s="173">
        <f t="shared" si="36"/>
        <v>59</v>
      </c>
      <c r="H542" s="173">
        <f t="shared" si="37"/>
        <v>37</v>
      </c>
      <c r="I542" s="190" t="s">
        <v>154</v>
      </c>
      <c r="J542" s="169">
        <v>524703</v>
      </c>
      <c r="K542" s="169">
        <v>218785</v>
      </c>
      <c r="L542" s="175">
        <v>19.399999999999999</v>
      </c>
      <c r="M542" s="175"/>
      <c r="N542" s="175"/>
      <c r="O542" s="177"/>
      <c r="P542" s="178"/>
      <c r="Q542" s="179" t="str">
        <f t="shared" si="38"/>
        <v/>
      </c>
      <c r="R542" s="180" t="str">
        <f t="shared" si="39"/>
        <v/>
      </c>
      <c r="S542"/>
    </row>
    <row r="543" spans="1:19" ht="15.75" x14ac:dyDescent="0.45">
      <c r="A543" s="169" t="s">
        <v>151</v>
      </c>
      <c r="B543" s="169">
        <v>28</v>
      </c>
      <c r="C543" s="169">
        <v>2</v>
      </c>
      <c r="D543" s="188" t="s">
        <v>36</v>
      </c>
      <c r="E543" s="171">
        <v>44680</v>
      </c>
      <c r="F543" s="172">
        <f t="shared" si="35"/>
        <v>15.428571428571429</v>
      </c>
      <c r="G543" s="173">
        <f t="shared" si="36"/>
        <v>59</v>
      </c>
      <c r="H543" s="173">
        <f t="shared" si="37"/>
        <v>37</v>
      </c>
      <c r="I543" s="191" t="s">
        <v>156</v>
      </c>
      <c r="J543" s="169">
        <v>524704</v>
      </c>
      <c r="K543" s="169">
        <v>218785</v>
      </c>
      <c r="L543" s="175">
        <v>22.9</v>
      </c>
      <c r="M543" s="175">
        <v>25.4</v>
      </c>
      <c r="N543" s="175">
        <v>5.8</v>
      </c>
      <c r="O543" s="177">
        <v>3.9</v>
      </c>
      <c r="P543" s="178"/>
      <c r="Q543" s="179">
        <f t="shared" si="38"/>
        <v>10.917030567685583</v>
      </c>
      <c r="R543" s="180">
        <f t="shared" si="39"/>
        <v>44.108999999999995</v>
      </c>
      <c r="S543"/>
    </row>
    <row r="544" spans="1:19" ht="15.75" x14ac:dyDescent="0.45">
      <c r="A544" s="169" t="s">
        <v>104</v>
      </c>
      <c r="B544" s="169">
        <v>29</v>
      </c>
      <c r="C544" s="169">
        <v>3</v>
      </c>
      <c r="D544" s="188" t="s">
        <v>36</v>
      </c>
      <c r="E544" s="171">
        <v>44680</v>
      </c>
      <c r="F544" s="172">
        <f t="shared" si="35"/>
        <v>15.428571428571429</v>
      </c>
      <c r="G544" s="173">
        <f t="shared" si="36"/>
        <v>59</v>
      </c>
      <c r="H544" s="173">
        <f t="shared" si="37"/>
        <v>37</v>
      </c>
      <c r="I544" s="199" t="s">
        <v>153</v>
      </c>
      <c r="J544" s="169">
        <v>524705</v>
      </c>
      <c r="K544" s="169">
        <v>218785</v>
      </c>
      <c r="L544" s="175">
        <v>17.600000000000001</v>
      </c>
      <c r="M544" s="175"/>
      <c r="N544" s="175"/>
      <c r="O544" s="177"/>
      <c r="P544" s="178"/>
      <c r="Q544" s="179" t="str">
        <f t="shared" si="38"/>
        <v/>
      </c>
      <c r="R544" s="180" t="str">
        <f t="shared" si="39"/>
        <v/>
      </c>
      <c r="S544"/>
    </row>
    <row r="545" spans="1:19" ht="15.75" x14ac:dyDescent="0.45">
      <c r="A545" s="169" t="s">
        <v>152</v>
      </c>
      <c r="B545" s="169">
        <v>30</v>
      </c>
      <c r="C545" s="169">
        <v>4</v>
      </c>
      <c r="D545" s="188" t="s">
        <v>36</v>
      </c>
      <c r="E545" s="171">
        <v>44680</v>
      </c>
      <c r="F545" s="172">
        <f t="shared" si="35"/>
        <v>15.428571428571429</v>
      </c>
      <c r="G545" s="173">
        <f t="shared" si="36"/>
        <v>59</v>
      </c>
      <c r="H545" s="173">
        <f t="shared" si="37"/>
        <v>37</v>
      </c>
      <c r="I545" s="191" t="s">
        <v>156</v>
      </c>
      <c r="J545" s="169">
        <v>524706</v>
      </c>
      <c r="K545" s="169">
        <v>218785</v>
      </c>
      <c r="L545" s="175">
        <v>23.6</v>
      </c>
      <c r="M545" s="175">
        <v>24.8</v>
      </c>
      <c r="N545" s="175">
        <v>0</v>
      </c>
      <c r="O545" s="177">
        <v>0</v>
      </c>
      <c r="P545" s="178"/>
      <c r="Q545" s="179">
        <f t="shared" si="38"/>
        <v>5.0847457627118509</v>
      </c>
      <c r="R545" s="180">
        <f t="shared" si="39"/>
        <v>0</v>
      </c>
      <c r="S545"/>
    </row>
    <row r="546" spans="1:19" ht="15.75" x14ac:dyDescent="0.45">
      <c r="A546" s="169" t="s">
        <v>142</v>
      </c>
      <c r="B546" s="169">
        <v>1</v>
      </c>
      <c r="C546" s="169">
        <v>0</v>
      </c>
      <c r="D546" s="170" t="s">
        <v>31</v>
      </c>
      <c r="E546" s="171">
        <v>44683</v>
      </c>
      <c r="F546" s="172">
        <f t="shared" si="35"/>
        <v>15.857142857142858</v>
      </c>
      <c r="G546" s="173">
        <f t="shared" si="36"/>
        <v>62</v>
      </c>
      <c r="H546" s="173">
        <f t="shared" si="37"/>
        <v>40</v>
      </c>
      <c r="I546" s="212" t="s">
        <v>156</v>
      </c>
      <c r="J546" s="169">
        <v>524677</v>
      </c>
      <c r="K546" s="169">
        <v>218780</v>
      </c>
      <c r="L546" s="175">
        <v>21.5</v>
      </c>
      <c r="M546" s="175"/>
      <c r="N546" s="177"/>
      <c r="O546" s="177"/>
      <c r="P546" s="178"/>
      <c r="Q546" s="179" t="str">
        <f t="shared" si="38"/>
        <v/>
      </c>
      <c r="R546" s="180" t="str">
        <f t="shared" si="39"/>
        <v/>
      </c>
      <c r="S546"/>
    </row>
    <row r="547" spans="1:19" ht="15.75" x14ac:dyDescent="0.45">
      <c r="A547" s="169" t="s">
        <v>96</v>
      </c>
      <c r="B547" s="169">
        <v>3</v>
      </c>
      <c r="C547" s="169">
        <v>2</v>
      </c>
      <c r="D547" s="170" t="s">
        <v>31</v>
      </c>
      <c r="E547" s="171">
        <v>44683</v>
      </c>
      <c r="F547" s="172">
        <f t="shared" si="35"/>
        <v>15.857142857142858</v>
      </c>
      <c r="G547" s="173">
        <f t="shared" si="36"/>
        <v>62</v>
      </c>
      <c r="H547" s="173">
        <f t="shared" si="37"/>
        <v>40</v>
      </c>
      <c r="I547" s="189" t="s">
        <v>153</v>
      </c>
      <c r="J547" s="169">
        <v>524679</v>
      </c>
      <c r="K547" s="169">
        <v>218780</v>
      </c>
      <c r="L547" s="175">
        <v>22</v>
      </c>
      <c r="M547" s="175"/>
      <c r="N547" s="177"/>
      <c r="O547" s="177"/>
      <c r="P547" s="178"/>
      <c r="Q547" s="179" t="str">
        <f t="shared" si="38"/>
        <v/>
      </c>
      <c r="R547" s="180" t="str">
        <f t="shared" si="39"/>
        <v/>
      </c>
      <c r="S547"/>
    </row>
    <row r="548" spans="1:19" ht="15.75" x14ac:dyDescent="0.45">
      <c r="A548" s="169" t="s">
        <v>143</v>
      </c>
      <c r="B548" s="169">
        <v>4</v>
      </c>
      <c r="C548" s="169">
        <v>3</v>
      </c>
      <c r="D548" s="170" t="s">
        <v>31</v>
      </c>
      <c r="E548" s="171">
        <v>44683</v>
      </c>
      <c r="F548" s="172">
        <f t="shared" ref="F548:F569" si="40">(E548-44572)/7</f>
        <v>15.857142857142858</v>
      </c>
      <c r="G548" s="173">
        <f t="shared" ref="G548:G569" si="41">E548-44621</f>
        <v>62</v>
      </c>
      <c r="H548" s="173">
        <f t="shared" ref="H548:H569" si="42">E548-44643</f>
        <v>40</v>
      </c>
      <c r="I548" s="190" t="s">
        <v>154</v>
      </c>
      <c r="J548" s="169">
        <v>524680</v>
      </c>
      <c r="K548" s="169">
        <v>218780</v>
      </c>
      <c r="L548" s="175">
        <v>19.899999999999999</v>
      </c>
      <c r="M548" s="175"/>
      <c r="N548" s="177"/>
      <c r="O548" s="177"/>
      <c r="P548" s="178"/>
      <c r="Q548" s="179" t="str">
        <f t="shared" ref="Q548:Q569" si="43">IF(M548="","",((M548/L548)-1)*100)</f>
        <v/>
      </c>
      <c r="R548" s="180" t="str">
        <f t="shared" ref="R548:R569" si="44">IF(N548="","",N548*O548*O548/2)</f>
        <v/>
      </c>
      <c r="S548"/>
    </row>
    <row r="549" spans="1:19" ht="15.75" x14ac:dyDescent="0.45">
      <c r="A549" s="169" t="s">
        <v>144</v>
      </c>
      <c r="B549" s="169">
        <v>5</v>
      </c>
      <c r="C549" s="169">
        <v>4</v>
      </c>
      <c r="D549" s="170" t="s">
        <v>31</v>
      </c>
      <c r="E549" s="171">
        <v>44683</v>
      </c>
      <c r="F549" s="172">
        <f t="shared" si="40"/>
        <v>15.857142857142858</v>
      </c>
      <c r="G549" s="173">
        <f t="shared" si="41"/>
        <v>62</v>
      </c>
      <c r="H549" s="173">
        <f t="shared" si="42"/>
        <v>40</v>
      </c>
      <c r="I549" s="191"/>
      <c r="J549" s="169">
        <v>524681</v>
      </c>
      <c r="K549" s="169">
        <v>218780</v>
      </c>
      <c r="L549" s="175">
        <v>22.6</v>
      </c>
      <c r="M549" s="175"/>
      <c r="N549" s="177"/>
      <c r="O549" s="177"/>
      <c r="P549" s="178"/>
      <c r="Q549" s="179" t="str">
        <f t="shared" si="43"/>
        <v/>
      </c>
      <c r="R549" s="180" t="str">
        <f t="shared" si="44"/>
        <v/>
      </c>
      <c r="S549"/>
    </row>
    <row r="550" spans="1:19" ht="15.75" x14ac:dyDescent="0.45">
      <c r="A550" s="169" t="s">
        <v>145</v>
      </c>
      <c r="B550" s="169">
        <v>6</v>
      </c>
      <c r="C550" s="169">
        <v>0</v>
      </c>
      <c r="D550" s="183" t="s">
        <v>32</v>
      </c>
      <c r="E550" s="171">
        <v>44683</v>
      </c>
      <c r="F550" s="172">
        <f t="shared" si="40"/>
        <v>15.857142857142858</v>
      </c>
      <c r="G550" s="173">
        <f t="shared" si="41"/>
        <v>62</v>
      </c>
      <c r="H550" s="173">
        <f t="shared" si="42"/>
        <v>40</v>
      </c>
      <c r="I550" s="199"/>
      <c r="J550" s="169">
        <v>524682</v>
      </c>
      <c r="K550" s="169">
        <v>218781</v>
      </c>
      <c r="L550" s="175">
        <v>21.4</v>
      </c>
      <c r="M550" s="175"/>
      <c r="N550" s="177"/>
      <c r="O550" s="177"/>
      <c r="P550" s="178"/>
      <c r="Q550" s="179" t="str">
        <f t="shared" si="43"/>
        <v/>
      </c>
      <c r="R550" s="180" t="str">
        <f t="shared" si="44"/>
        <v/>
      </c>
      <c r="S550"/>
    </row>
    <row r="551" spans="1:19" ht="15.75" x14ac:dyDescent="0.45">
      <c r="A551" s="169" t="s">
        <v>97</v>
      </c>
      <c r="B551" s="169">
        <v>7</v>
      </c>
      <c r="C551" s="169">
        <v>1</v>
      </c>
      <c r="D551" s="183" t="s">
        <v>32</v>
      </c>
      <c r="E551" s="171">
        <v>44683</v>
      </c>
      <c r="F551" s="172">
        <f t="shared" si="40"/>
        <v>15.857142857142858</v>
      </c>
      <c r="G551" s="173">
        <f t="shared" si="41"/>
        <v>62</v>
      </c>
      <c r="H551" s="173">
        <f t="shared" si="42"/>
        <v>40</v>
      </c>
      <c r="I551" s="199" t="s">
        <v>153</v>
      </c>
      <c r="J551" s="169">
        <v>524683</v>
      </c>
      <c r="K551" s="169">
        <v>218781</v>
      </c>
      <c r="L551" s="175">
        <v>20.9</v>
      </c>
      <c r="M551" s="175"/>
      <c r="N551" s="177"/>
      <c r="O551" s="177"/>
      <c r="P551" s="178"/>
      <c r="Q551" s="179" t="str">
        <f t="shared" si="43"/>
        <v/>
      </c>
      <c r="R551" s="180" t="str">
        <f t="shared" si="44"/>
        <v/>
      </c>
      <c r="S551"/>
    </row>
    <row r="552" spans="1:19" ht="16.149999999999999" thickBot="1" x14ac:dyDescent="0.5">
      <c r="A552" s="169" t="s">
        <v>98</v>
      </c>
      <c r="B552" s="169">
        <v>8</v>
      </c>
      <c r="C552" s="169">
        <v>2</v>
      </c>
      <c r="D552" s="183" t="s">
        <v>32</v>
      </c>
      <c r="E552" s="171">
        <v>44683</v>
      </c>
      <c r="F552" s="172">
        <f t="shared" si="40"/>
        <v>15.857142857142858</v>
      </c>
      <c r="G552" s="173">
        <f t="shared" si="41"/>
        <v>62</v>
      </c>
      <c r="H552" s="173">
        <f t="shared" si="42"/>
        <v>40</v>
      </c>
      <c r="I552" s="192" t="s">
        <v>153</v>
      </c>
      <c r="J552" s="169">
        <v>524684</v>
      </c>
      <c r="K552" s="169">
        <v>218781</v>
      </c>
      <c r="L552" s="175">
        <v>22.7</v>
      </c>
      <c r="M552" s="175"/>
      <c r="N552" s="177"/>
      <c r="O552" s="177"/>
      <c r="P552" s="178"/>
      <c r="Q552" s="179" t="str">
        <f t="shared" si="43"/>
        <v/>
      </c>
      <c r="R552" s="180" t="str">
        <f t="shared" si="44"/>
        <v/>
      </c>
      <c r="S552"/>
    </row>
    <row r="553" spans="1:19" ht="16.149999999999999" thickBot="1" x14ac:dyDescent="0.5">
      <c r="A553" s="169" t="s">
        <v>146</v>
      </c>
      <c r="B553" s="169">
        <v>9</v>
      </c>
      <c r="C553" s="169">
        <v>3</v>
      </c>
      <c r="D553" s="183" t="s">
        <v>32</v>
      </c>
      <c r="E553" s="171">
        <v>44683</v>
      </c>
      <c r="F553" s="172">
        <f t="shared" si="40"/>
        <v>15.857142857142858</v>
      </c>
      <c r="G553" s="173">
        <f t="shared" si="41"/>
        <v>62</v>
      </c>
      <c r="H553" s="173">
        <f t="shared" si="42"/>
        <v>40</v>
      </c>
      <c r="I553" s="194"/>
      <c r="J553" s="169">
        <v>524685</v>
      </c>
      <c r="K553" s="169">
        <v>218781</v>
      </c>
      <c r="L553" s="175">
        <v>21.3</v>
      </c>
      <c r="M553" s="175"/>
      <c r="N553" s="177"/>
      <c r="O553" s="177"/>
      <c r="P553" s="178"/>
      <c r="Q553" s="179" t="str">
        <f t="shared" si="43"/>
        <v/>
      </c>
      <c r="R553" s="180" t="str">
        <f t="shared" si="44"/>
        <v/>
      </c>
      <c r="S553"/>
    </row>
    <row r="554" spans="1:19" ht="16.149999999999999" thickBot="1" x14ac:dyDescent="0.5">
      <c r="A554" s="169" t="s">
        <v>147</v>
      </c>
      <c r="B554" s="169">
        <v>10</v>
      </c>
      <c r="C554" s="169">
        <v>4</v>
      </c>
      <c r="D554" s="183" t="s">
        <v>32</v>
      </c>
      <c r="E554" s="171">
        <v>44683</v>
      </c>
      <c r="F554" s="172">
        <f t="shared" si="40"/>
        <v>15.857142857142858</v>
      </c>
      <c r="G554" s="173">
        <f t="shared" si="41"/>
        <v>62</v>
      </c>
      <c r="H554" s="173">
        <f t="shared" si="42"/>
        <v>40</v>
      </c>
      <c r="I554" s="195"/>
      <c r="J554" s="169">
        <v>524686</v>
      </c>
      <c r="K554" s="169">
        <v>218781</v>
      </c>
      <c r="L554" s="175">
        <v>21.9</v>
      </c>
      <c r="M554" s="175"/>
      <c r="N554" s="177"/>
      <c r="O554" s="177"/>
      <c r="P554" s="178"/>
      <c r="Q554" s="179" t="str">
        <f t="shared" si="43"/>
        <v/>
      </c>
      <c r="R554" s="180" t="str">
        <f t="shared" si="44"/>
        <v/>
      </c>
      <c r="S554"/>
    </row>
    <row r="555" spans="1:19" ht="16.149999999999999" thickBot="1" x14ac:dyDescent="0.5">
      <c r="A555" s="169" t="s">
        <v>111</v>
      </c>
      <c r="B555" s="169">
        <v>12</v>
      </c>
      <c r="C555" s="169">
        <v>1</v>
      </c>
      <c r="D555" s="184" t="s">
        <v>33</v>
      </c>
      <c r="E555" s="171">
        <v>44683</v>
      </c>
      <c r="F555" s="172">
        <f t="shared" si="40"/>
        <v>15.857142857142858</v>
      </c>
      <c r="G555" s="173">
        <f t="shared" si="41"/>
        <v>62</v>
      </c>
      <c r="H555" s="173">
        <f t="shared" si="42"/>
        <v>40</v>
      </c>
      <c r="I555" s="196" t="s">
        <v>154</v>
      </c>
      <c r="J555" s="169">
        <v>524688</v>
      </c>
      <c r="K555" s="169">
        <v>218782</v>
      </c>
      <c r="L555" s="175">
        <v>22.8</v>
      </c>
      <c r="M555" s="175"/>
      <c r="N555" s="177"/>
      <c r="O555" s="177"/>
      <c r="P555" s="178"/>
      <c r="Q555" s="179" t="str">
        <f t="shared" si="43"/>
        <v/>
      </c>
      <c r="R555" s="180" t="str">
        <f t="shared" si="44"/>
        <v/>
      </c>
      <c r="S555"/>
    </row>
    <row r="556" spans="1:19" ht="16.149999999999999" thickBot="1" x14ac:dyDescent="0.5">
      <c r="A556" s="169" t="s">
        <v>148</v>
      </c>
      <c r="B556" s="169">
        <v>15</v>
      </c>
      <c r="C556" s="169">
        <v>4</v>
      </c>
      <c r="D556" s="184" t="s">
        <v>33</v>
      </c>
      <c r="E556" s="171">
        <v>44683</v>
      </c>
      <c r="F556" s="172">
        <f t="shared" si="40"/>
        <v>15.857142857142858</v>
      </c>
      <c r="G556" s="173">
        <f t="shared" si="41"/>
        <v>62</v>
      </c>
      <c r="H556" s="173">
        <f t="shared" si="42"/>
        <v>40</v>
      </c>
      <c r="I556" s="197"/>
      <c r="J556" s="169">
        <v>524691</v>
      </c>
      <c r="K556" s="169">
        <v>218782</v>
      </c>
      <c r="L556" s="175">
        <v>23.5</v>
      </c>
      <c r="M556" s="175"/>
      <c r="N556" s="177"/>
      <c r="O556" s="177"/>
      <c r="P556" s="178"/>
      <c r="Q556" s="179" t="str">
        <f t="shared" si="43"/>
        <v/>
      </c>
      <c r="R556" s="180" t="str">
        <f t="shared" si="44"/>
        <v/>
      </c>
      <c r="S556"/>
    </row>
    <row r="557" spans="1:19" ht="16.149999999999999" thickBot="1" x14ac:dyDescent="0.5">
      <c r="A557" s="169" t="s">
        <v>149</v>
      </c>
      <c r="B557" s="169">
        <v>16</v>
      </c>
      <c r="C557" s="169">
        <v>0</v>
      </c>
      <c r="D557" s="186" t="s">
        <v>34</v>
      </c>
      <c r="E557" s="171">
        <v>44683</v>
      </c>
      <c r="F557" s="172">
        <f t="shared" si="40"/>
        <v>15.857142857142858</v>
      </c>
      <c r="G557" s="173">
        <f t="shared" si="41"/>
        <v>62</v>
      </c>
      <c r="H557" s="173">
        <f t="shared" si="42"/>
        <v>40</v>
      </c>
      <c r="I557" s="205" t="s">
        <v>156</v>
      </c>
      <c r="J557" s="169">
        <v>524692</v>
      </c>
      <c r="K557" s="169">
        <v>218783</v>
      </c>
      <c r="L557" s="175">
        <v>16.600000000000001</v>
      </c>
      <c r="M557" s="175"/>
      <c r="N557" s="177"/>
      <c r="O557" s="177"/>
      <c r="P557" s="178"/>
      <c r="Q557" s="179" t="str">
        <f t="shared" si="43"/>
        <v/>
      </c>
      <c r="R557" s="180" t="str">
        <f t="shared" si="44"/>
        <v/>
      </c>
      <c r="S557"/>
    </row>
    <row r="558" spans="1:19" ht="15.75" x14ac:dyDescent="0.45">
      <c r="A558" s="169" t="s">
        <v>112</v>
      </c>
      <c r="B558" s="169">
        <v>18</v>
      </c>
      <c r="C558" s="169">
        <v>2</v>
      </c>
      <c r="D558" s="186" t="s">
        <v>34</v>
      </c>
      <c r="E558" s="171">
        <v>44683</v>
      </c>
      <c r="F558" s="172">
        <f t="shared" si="40"/>
        <v>15.857142857142858</v>
      </c>
      <c r="G558" s="173">
        <f t="shared" si="41"/>
        <v>62</v>
      </c>
      <c r="H558" s="173">
        <f t="shared" si="42"/>
        <v>40</v>
      </c>
      <c r="I558" s="197" t="s">
        <v>154</v>
      </c>
      <c r="J558" s="169">
        <v>524694</v>
      </c>
      <c r="K558" s="169">
        <v>218783</v>
      </c>
      <c r="L558" s="175">
        <v>18.7</v>
      </c>
      <c r="M558" s="175"/>
      <c r="N558" s="177"/>
      <c r="O558" s="177"/>
      <c r="P558" s="178"/>
      <c r="Q558" s="179" t="str">
        <f t="shared" si="43"/>
        <v/>
      </c>
      <c r="R558" s="180" t="str">
        <f t="shared" si="44"/>
        <v/>
      </c>
      <c r="S558"/>
    </row>
    <row r="559" spans="1:19" ht="15.75" x14ac:dyDescent="0.45">
      <c r="A559" s="169" t="s">
        <v>99</v>
      </c>
      <c r="B559" s="169">
        <v>19</v>
      </c>
      <c r="C559" s="169">
        <v>3</v>
      </c>
      <c r="D559" s="186" t="s">
        <v>34</v>
      </c>
      <c r="E559" s="171">
        <v>44683</v>
      </c>
      <c r="F559" s="172">
        <f t="shared" si="40"/>
        <v>15.857142857142858</v>
      </c>
      <c r="G559" s="173">
        <f t="shared" si="41"/>
        <v>62</v>
      </c>
      <c r="H559" s="173">
        <f t="shared" si="42"/>
        <v>40</v>
      </c>
      <c r="I559" s="199" t="s">
        <v>153</v>
      </c>
      <c r="J559" s="169">
        <v>524695</v>
      </c>
      <c r="K559" s="169">
        <v>218783</v>
      </c>
      <c r="L559" s="175">
        <v>18.7</v>
      </c>
      <c r="M559" s="175"/>
      <c r="N559" s="177"/>
      <c r="O559" s="177"/>
      <c r="P559" s="178"/>
      <c r="Q559" s="179" t="str">
        <f t="shared" si="43"/>
        <v/>
      </c>
      <c r="R559" s="180" t="str">
        <f t="shared" si="44"/>
        <v/>
      </c>
      <c r="S559"/>
    </row>
    <row r="560" spans="1:19" ht="15.75" x14ac:dyDescent="0.45">
      <c r="A560" s="169" t="s">
        <v>100</v>
      </c>
      <c r="B560" s="169">
        <v>20</v>
      </c>
      <c r="C560" s="169">
        <v>4</v>
      </c>
      <c r="D560" s="186" t="s">
        <v>34</v>
      </c>
      <c r="E560" s="171">
        <v>44683</v>
      </c>
      <c r="F560" s="172">
        <f t="shared" si="40"/>
        <v>15.857142857142858</v>
      </c>
      <c r="G560" s="173">
        <f t="shared" si="41"/>
        <v>62</v>
      </c>
      <c r="H560" s="173">
        <f t="shared" si="42"/>
        <v>40</v>
      </c>
      <c r="I560" s="199" t="s">
        <v>153</v>
      </c>
      <c r="J560" s="169">
        <v>524696</v>
      </c>
      <c r="K560" s="169">
        <v>218783</v>
      </c>
      <c r="L560" s="175">
        <v>18.899999999999999</v>
      </c>
      <c r="M560" s="175"/>
      <c r="N560" s="177"/>
      <c r="O560" s="177"/>
      <c r="P560" s="178"/>
      <c r="Q560" s="179" t="str">
        <f t="shared" si="43"/>
        <v/>
      </c>
      <c r="R560" s="180" t="str">
        <f t="shared" si="44"/>
        <v/>
      </c>
      <c r="S560"/>
    </row>
    <row r="561" spans="1:19" ht="15.75" x14ac:dyDescent="0.45">
      <c r="A561" s="169" t="s">
        <v>101</v>
      </c>
      <c r="B561" s="169">
        <v>22</v>
      </c>
      <c r="C561" s="169">
        <v>1</v>
      </c>
      <c r="D561" s="187" t="s">
        <v>35</v>
      </c>
      <c r="E561" s="171">
        <v>44683</v>
      </c>
      <c r="F561" s="172">
        <f t="shared" si="40"/>
        <v>15.857142857142858</v>
      </c>
      <c r="G561" s="173">
        <f t="shared" si="41"/>
        <v>62</v>
      </c>
      <c r="H561" s="173">
        <f t="shared" si="42"/>
        <v>40</v>
      </c>
      <c r="I561" s="199" t="s">
        <v>153</v>
      </c>
      <c r="J561" s="169">
        <v>524698</v>
      </c>
      <c r="K561" s="169">
        <v>218784</v>
      </c>
      <c r="L561" s="175">
        <v>19.7</v>
      </c>
      <c r="M561" s="175"/>
      <c r="N561" s="177"/>
      <c r="O561" s="177"/>
      <c r="P561" s="178"/>
      <c r="Q561" s="179" t="str">
        <f t="shared" si="43"/>
        <v/>
      </c>
      <c r="R561" s="180" t="str">
        <f t="shared" si="44"/>
        <v/>
      </c>
      <c r="S561"/>
    </row>
    <row r="562" spans="1:19" ht="15.75" x14ac:dyDescent="0.45">
      <c r="A562" s="169" t="s">
        <v>113</v>
      </c>
      <c r="B562" s="169">
        <v>23</v>
      </c>
      <c r="C562" s="169">
        <v>2</v>
      </c>
      <c r="D562" s="187" t="s">
        <v>35</v>
      </c>
      <c r="E562" s="171">
        <v>44683</v>
      </c>
      <c r="F562" s="172">
        <f t="shared" si="40"/>
        <v>15.857142857142858</v>
      </c>
      <c r="G562" s="173">
        <f t="shared" si="41"/>
        <v>62</v>
      </c>
      <c r="H562" s="173">
        <f t="shared" si="42"/>
        <v>40</v>
      </c>
      <c r="I562" s="190" t="s">
        <v>154</v>
      </c>
      <c r="J562" s="169">
        <v>524699</v>
      </c>
      <c r="K562" s="169">
        <v>218784</v>
      </c>
      <c r="L562" s="175">
        <v>18.899999999999999</v>
      </c>
      <c r="M562" s="175"/>
      <c r="N562" s="177"/>
      <c r="O562" s="177"/>
      <c r="P562" s="178"/>
      <c r="Q562" s="179" t="str">
        <f t="shared" si="43"/>
        <v/>
      </c>
      <c r="R562" s="180" t="str">
        <f t="shared" si="44"/>
        <v/>
      </c>
      <c r="S562"/>
    </row>
    <row r="563" spans="1:19" ht="15.75" x14ac:dyDescent="0.45">
      <c r="A563" s="169" t="s">
        <v>150</v>
      </c>
      <c r="B563" s="169">
        <v>24</v>
      </c>
      <c r="C563" s="169">
        <v>3</v>
      </c>
      <c r="D563" s="187" t="s">
        <v>35</v>
      </c>
      <c r="E563" s="171">
        <v>44683</v>
      </c>
      <c r="F563" s="172">
        <f t="shared" si="40"/>
        <v>15.857142857142858</v>
      </c>
      <c r="G563" s="173">
        <f t="shared" si="41"/>
        <v>62</v>
      </c>
      <c r="H563" s="173">
        <f t="shared" si="42"/>
        <v>40</v>
      </c>
      <c r="I563" s="191" t="s">
        <v>156</v>
      </c>
      <c r="J563" s="169">
        <v>524700</v>
      </c>
      <c r="K563" s="169">
        <v>218784</v>
      </c>
      <c r="L563" s="175">
        <v>20.5</v>
      </c>
      <c r="M563" s="175"/>
      <c r="N563" s="177"/>
      <c r="O563" s="177"/>
      <c r="P563" s="178"/>
      <c r="Q563" s="179" t="str">
        <f t="shared" si="43"/>
        <v/>
      </c>
      <c r="R563" s="180" t="str">
        <f t="shared" si="44"/>
        <v/>
      </c>
      <c r="S563"/>
    </row>
    <row r="564" spans="1:19" ht="15.75" x14ac:dyDescent="0.45">
      <c r="A564" s="169" t="s">
        <v>102</v>
      </c>
      <c r="B564" s="169">
        <v>25</v>
      </c>
      <c r="C564" s="169">
        <v>4</v>
      </c>
      <c r="D564" s="187" t="s">
        <v>35</v>
      </c>
      <c r="E564" s="171">
        <v>44683</v>
      </c>
      <c r="F564" s="172">
        <f t="shared" si="40"/>
        <v>15.857142857142858</v>
      </c>
      <c r="G564" s="173">
        <f t="shared" si="41"/>
        <v>62</v>
      </c>
      <c r="H564" s="173">
        <f t="shared" si="42"/>
        <v>40</v>
      </c>
      <c r="I564" s="199" t="s">
        <v>153</v>
      </c>
      <c r="J564" s="169">
        <v>524701</v>
      </c>
      <c r="K564" s="169">
        <v>218784</v>
      </c>
      <c r="L564" s="175">
        <v>21.7</v>
      </c>
      <c r="M564" s="175">
        <v>24.3</v>
      </c>
      <c r="N564" s="177">
        <v>9.5</v>
      </c>
      <c r="O564" s="177">
        <v>9</v>
      </c>
      <c r="P564" s="178"/>
      <c r="Q564" s="179">
        <f t="shared" si="43"/>
        <v>11.981566820276512</v>
      </c>
      <c r="R564" s="180">
        <f t="shared" si="44"/>
        <v>384.75</v>
      </c>
      <c r="S564"/>
    </row>
    <row r="565" spans="1:19" ht="15.75" x14ac:dyDescent="0.45">
      <c r="A565" s="169" t="s">
        <v>103</v>
      </c>
      <c r="B565" s="169">
        <v>26</v>
      </c>
      <c r="C565" s="169">
        <v>0</v>
      </c>
      <c r="D565" s="188" t="s">
        <v>36</v>
      </c>
      <c r="E565" s="171">
        <v>44683</v>
      </c>
      <c r="F565" s="172">
        <f t="shared" si="40"/>
        <v>15.857142857142858</v>
      </c>
      <c r="G565" s="173">
        <f t="shared" si="41"/>
        <v>62</v>
      </c>
      <c r="H565" s="173">
        <f t="shared" si="42"/>
        <v>40</v>
      </c>
      <c r="I565" s="199" t="s">
        <v>153</v>
      </c>
      <c r="J565" s="169">
        <v>524702</v>
      </c>
      <c r="K565" s="169">
        <v>218785</v>
      </c>
      <c r="L565" s="175">
        <v>19.7</v>
      </c>
      <c r="M565" s="175"/>
      <c r="N565" s="175"/>
      <c r="O565" s="177"/>
      <c r="P565" s="178"/>
      <c r="Q565" s="179" t="str">
        <f t="shared" si="43"/>
        <v/>
      </c>
      <c r="R565" s="180" t="str">
        <f t="shared" si="44"/>
        <v/>
      </c>
      <c r="S565"/>
    </row>
    <row r="566" spans="1:19" ht="15.75" x14ac:dyDescent="0.45">
      <c r="A566" s="169" t="s">
        <v>114</v>
      </c>
      <c r="B566" s="169">
        <v>27</v>
      </c>
      <c r="C566" s="169">
        <v>1</v>
      </c>
      <c r="D566" s="188" t="s">
        <v>36</v>
      </c>
      <c r="E566" s="171">
        <v>44683</v>
      </c>
      <c r="F566" s="172">
        <f t="shared" si="40"/>
        <v>15.857142857142858</v>
      </c>
      <c r="G566" s="173">
        <f t="shared" si="41"/>
        <v>62</v>
      </c>
      <c r="H566" s="173">
        <f t="shared" si="42"/>
        <v>40</v>
      </c>
      <c r="I566" s="190" t="s">
        <v>154</v>
      </c>
      <c r="J566" s="169">
        <v>524703</v>
      </c>
      <c r="K566" s="169">
        <v>218785</v>
      </c>
      <c r="L566" s="175">
        <v>19.399999999999999</v>
      </c>
      <c r="M566" s="175"/>
      <c r="N566" s="175"/>
      <c r="O566" s="177"/>
      <c r="P566" s="178"/>
      <c r="Q566" s="179" t="str">
        <f t="shared" si="43"/>
        <v/>
      </c>
      <c r="R566" s="180" t="str">
        <f t="shared" si="44"/>
        <v/>
      </c>
      <c r="S566"/>
    </row>
    <row r="567" spans="1:19" ht="16.149999999999999" thickBot="1" x14ac:dyDescent="0.5">
      <c r="A567" s="169" t="s">
        <v>151</v>
      </c>
      <c r="B567" s="169">
        <v>28</v>
      </c>
      <c r="C567" s="169">
        <v>2</v>
      </c>
      <c r="D567" s="188" t="s">
        <v>36</v>
      </c>
      <c r="E567" s="171">
        <v>44683</v>
      </c>
      <c r="F567" s="172">
        <f t="shared" si="40"/>
        <v>15.857142857142858</v>
      </c>
      <c r="G567" s="173">
        <f t="shared" si="41"/>
        <v>62</v>
      </c>
      <c r="H567" s="173">
        <f t="shared" si="42"/>
        <v>40</v>
      </c>
      <c r="I567" s="195" t="s">
        <v>156</v>
      </c>
      <c r="J567" s="169">
        <v>524704</v>
      </c>
      <c r="K567" s="169">
        <v>218785</v>
      </c>
      <c r="L567" s="175">
        <v>22.9</v>
      </c>
      <c r="M567" s="175">
        <v>24.1</v>
      </c>
      <c r="N567" s="175">
        <v>2.6</v>
      </c>
      <c r="O567" s="177">
        <v>2.2000000000000002</v>
      </c>
      <c r="P567" s="178"/>
      <c r="Q567" s="179">
        <f t="shared" si="43"/>
        <v>5.2401746724890952</v>
      </c>
      <c r="R567" s="180">
        <f t="shared" si="44"/>
        <v>6.2920000000000016</v>
      </c>
      <c r="S567"/>
    </row>
    <row r="568" spans="1:19" ht="16.149999999999999" thickBot="1" x14ac:dyDescent="0.5">
      <c r="A568" s="169" t="s">
        <v>104</v>
      </c>
      <c r="B568" s="169">
        <v>29</v>
      </c>
      <c r="C568" s="169">
        <v>3</v>
      </c>
      <c r="D568" s="188" t="s">
        <v>36</v>
      </c>
      <c r="E568" s="171">
        <v>44683</v>
      </c>
      <c r="F568" s="172">
        <f t="shared" si="40"/>
        <v>15.857142857142858</v>
      </c>
      <c r="G568" s="173">
        <f t="shared" si="41"/>
        <v>62</v>
      </c>
      <c r="H568" s="173">
        <f t="shared" si="42"/>
        <v>40</v>
      </c>
      <c r="I568" s="192" t="s">
        <v>153</v>
      </c>
      <c r="J568" s="169">
        <v>524705</v>
      </c>
      <c r="K568" s="169">
        <v>218785</v>
      </c>
      <c r="L568" s="175">
        <v>17.600000000000001</v>
      </c>
      <c r="M568" s="175"/>
      <c r="N568" s="175"/>
      <c r="O568" s="177"/>
      <c r="P568" s="178"/>
      <c r="Q568" s="179" t="str">
        <f t="shared" si="43"/>
        <v/>
      </c>
      <c r="R568" s="180" t="str">
        <f t="shared" si="44"/>
        <v/>
      </c>
      <c r="S568"/>
    </row>
    <row r="569" spans="1:19" ht="16.149999999999999" thickBot="1" x14ac:dyDescent="0.5">
      <c r="A569" s="169" t="s">
        <v>152</v>
      </c>
      <c r="B569" s="169">
        <v>30</v>
      </c>
      <c r="C569" s="169">
        <v>4</v>
      </c>
      <c r="D569" s="188" t="s">
        <v>36</v>
      </c>
      <c r="E569" s="171">
        <v>44683</v>
      </c>
      <c r="F569" s="172">
        <f t="shared" si="40"/>
        <v>15.857142857142858</v>
      </c>
      <c r="G569" s="173">
        <f t="shared" si="41"/>
        <v>62</v>
      </c>
      <c r="H569" s="173">
        <f t="shared" si="42"/>
        <v>40</v>
      </c>
      <c r="I569" s="195" t="s">
        <v>156</v>
      </c>
      <c r="J569" s="169">
        <v>524706</v>
      </c>
      <c r="K569" s="169">
        <v>218785</v>
      </c>
      <c r="L569" s="175">
        <v>23.6</v>
      </c>
      <c r="M569" s="175">
        <v>25.3</v>
      </c>
      <c r="N569" s="175">
        <v>0</v>
      </c>
      <c r="O569" s="177">
        <v>0</v>
      </c>
      <c r="P569" s="178"/>
      <c r="Q569" s="179">
        <f t="shared" si="43"/>
        <v>7.2033898305084776</v>
      </c>
      <c r="R569" s="180">
        <f t="shared" si="44"/>
        <v>0</v>
      </c>
      <c r="S569"/>
    </row>
    <row r="570" spans="1:19" ht="14.25" x14ac:dyDescent="0.4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</row>
    <row r="571" spans="1:19" ht="14.25" x14ac:dyDescent="0.4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</row>
    <row r="572" spans="1:19" ht="14.25" x14ac:dyDescent="0.4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</row>
    <row r="573" spans="1:19" ht="14.25" x14ac:dyDescent="0.4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</row>
    <row r="574" spans="1:19" ht="14.25" x14ac:dyDescent="0.4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</row>
    <row r="575" spans="1:19" ht="14.25" x14ac:dyDescent="0.4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</row>
    <row r="576" spans="1:19" ht="14.25" x14ac:dyDescent="0.4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</row>
    <row r="577" customFormat="1" ht="14.25" x14ac:dyDescent="0.45"/>
    <row r="578" customFormat="1" ht="14.25" x14ac:dyDescent="0.45"/>
    <row r="579" customFormat="1" ht="14.25" x14ac:dyDescent="0.45"/>
    <row r="580" customFormat="1" ht="14.25" x14ac:dyDescent="0.45"/>
    <row r="581" customFormat="1" ht="14.25" x14ac:dyDescent="0.45"/>
    <row r="582" customFormat="1" ht="14.25" x14ac:dyDescent="0.45"/>
    <row r="583" customFormat="1" ht="14.25" x14ac:dyDescent="0.45"/>
    <row r="584" customFormat="1" ht="14.25" x14ac:dyDescent="0.45"/>
    <row r="585" customFormat="1" ht="14.25" x14ac:dyDescent="0.45"/>
    <row r="586" customFormat="1" ht="14.25" x14ac:dyDescent="0.45"/>
    <row r="587" customFormat="1" ht="14.25" x14ac:dyDescent="0.45"/>
    <row r="588" customFormat="1" ht="14.25" x14ac:dyDescent="0.45"/>
    <row r="589" customFormat="1" ht="14.25" x14ac:dyDescent="0.45"/>
    <row r="590" customFormat="1" ht="14.25" x14ac:dyDescent="0.45"/>
    <row r="591" customFormat="1" ht="14.25" x14ac:dyDescent="0.45"/>
    <row r="592" customFormat="1" ht="14.25" x14ac:dyDescent="0.45"/>
    <row r="593" customFormat="1" ht="14.25" x14ac:dyDescent="0.45"/>
    <row r="594" customFormat="1" ht="14.25" x14ac:dyDescent="0.45"/>
    <row r="595" customFormat="1" ht="14.25" x14ac:dyDescent="0.45"/>
    <row r="596" customFormat="1" ht="14.25" x14ac:dyDescent="0.45"/>
    <row r="597" customFormat="1" ht="14.25" x14ac:dyDescent="0.45"/>
    <row r="598" customFormat="1" ht="14.25" x14ac:dyDescent="0.45"/>
    <row r="599" customFormat="1" ht="14.25" x14ac:dyDescent="0.45"/>
    <row r="600" customFormat="1" ht="14.25" x14ac:dyDescent="0.45"/>
    <row r="601" customFormat="1" ht="14.25" x14ac:dyDescent="0.45"/>
    <row r="602" customFormat="1" ht="14.25" x14ac:dyDescent="0.45"/>
    <row r="603" customFormat="1" ht="14.25" x14ac:dyDescent="0.45"/>
    <row r="604" customFormat="1" ht="14.25" x14ac:dyDescent="0.45"/>
    <row r="605" customFormat="1" ht="14.25" x14ac:dyDescent="0.45"/>
    <row r="606" customFormat="1" ht="14.25" x14ac:dyDescent="0.45"/>
    <row r="607" customFormat="1" ht="14.25" x14ac:dyDescent="0.45"/>
    <row r="608" customFormat="1" ht="14.25" x14ac:dyDescent="0.45"/>
    <row r="609" customFormat="1" ht="14.25" x14ac:dyDescent="0.45"/>
    <row r="610" customFormat="1" ht="14.25" x14ac:dyDescent="0.45"/>
    <row r="611" customFormat="1" ht="14.25" x14ac:dyDescent="0.45"/>
    <row r="612" customFormat="1" ht="14.25" x14ac:dyDescent="0.45"/>
    <row r="613" customFormat="1" ht="14.25" x14ac:dyDescent="0.45"/>
    <row r="614" customFormat="1" ht="14.25" x14ac:dyDescent="0.45"/>
    <row r="615" customFormat="1" ht="14.25" x14ac:dyDescent="0.45"/>
    <row r="616" customFormat="1" ht="14.25" x14ac:dyDescent="0.45"/>
    <row r="617" customFormat="1" ht="14.25" x14ac:dyDescent="0.45"/>
    <row r="618" customFormat="1" ht="14.25" x14ac:dyDescent="0.45"/>
    <row r="619" customFormat="1" ht="14.25" x14ac:dyDescent="0.45"/>
    <row r="620" customFormat="1" ht="14.25" x14ac:dyDescent="0.45"/>
    <row r="621" customFormat="1" ht="14.25" x14ac:dyDescent="0.45"/>
    <row r="622" customFormat="1" ht="14.25" x14ac:dyDescent="0.45"/>
    <row r="623" customFormat="1" ht="14.25" x14ac:dyDescent="0.45"/>
    <row r="624" customFormat="1" ht="14.25" x14ac:dyDescent="0.45"/>
    <row r="625" customFormat="1" ht="14.25" x14ac:dyDescent="0.45"/>
    <row r="626" customFormat="1" ht="14.25" x14ac:dyDescent="0.45"/>
    <row r="627" customFormat="1" ht="14.25" x14ac:dyDescent="0.45"/>
    <row r="628" customFormat="1" ht="14.25" x14ac:dyDescent="0.45"/>
    <row r="629" customFormat="1" ht="14.25" x14ac:dyDescent="0.45"/>
    <row r="630" customFormat="1" ht="14.25" x14ac:dyDescent="0.45"/>
    <row r="631" customFormat="1" ht="14.25" x14ac:dyDescent="0.45"/>
    <row r="632" customFormat="1" ht="14.25" x14ac:dyDescent="0.45"/>
    <row r="633" customFormat="1" ht="14.25" x14ac:dyDescent="0.45"/>
    <row r="634" customFormat="1" ht="14.25" x14ac:dyDescent="0.45"/>
    <row r="635" customFormat="1" ht="14.25" x14ac:dyDescent="0.45"/>
    <row r="636" customFormat="1" ht="14.25" x14ac:dyDescent="0.45"/>
    <row r="637" customFormat="1" ht="14.25" x14ac:dyDescent="0.45"/>
    <row r="638" customFormat="1" ht="14.25" x14ac:dyDescent="0.45"/>
    <row r="639" customFormat="1" ht="14.25" x14ac:dyDescent="0.45"/>
    <row r="640" customFormat="1" ht="14.25" x14ac:dyDescent="0.45"/>
    <row r="641" customFormat="1" ht="14.25" x14ac:dyDescent="0.45"/>
    <row r="642" customFormat="1" ht="14.25" x14ac:dyDescent="0.45"/>
    <row r="643" customFormat="1" ht="14.25" x14ac:dyDescent="0.45"/>
    <row r="644" customFormat="1" ht="14.25" x14ac:dyDescent="0.45"/>
    <row r="645" customFormat="1" ht="14.25" x14ac:dyDescent="0.45"/>
    <row r="646" customFormat="1" ht="14.25" x14ac:dyDescent="0.45"/>
    <row r="647" customFormat="1" ht="14.25" x14ac:dyDescent="0.45"/>
    <row r="648" customFormat="1" ht="14.25" x14ac:dyDescent="0.45"/>
    <row r="649" customFormat="1" ht="14.25" x14ac:dyDescent="0.45"/>
    <row r="650" customFormat="1" ht="14.25" x14ac:dyDescent="0.45"/>
    <row r="651" customFormat="1" ht="14.25" x14ac:dyDescent="0.45"/>
    <row r="652" customFormat="1" ht="14.25" x14ac:dyDescent="0.45"/>
    <row r="653" customFormat="1" ht="14.25" x14ac:dyDescent="0.45"/>
    <row r="654" customFormat="1" ht="14.25" x14ac:dyDescent="0.45"/>
    <row r="655" customFormat="1" ht="14.25" x14ac:dyDescent="0.45"/>
    <row r="656" customFormat="1" ht="14.25" x14ac:dyDescent="0.45"/>
    <row r="657" customFormat="1" ht="14.25" x14ac:dyDescent="0.45"/>
    <row r="658" customFormat="1" ht="14.25" x14ac:dyDescent="0.45"/>
    <row r="659" customFormat="1" ht="14.25" x14ac:dyDescent="0.45"/>
    <row r="660" customFormat="1" ht="14.25" x14ac:dyDescent="0.45"/>
    <row r="661" customFormat="1" ht="14.25" x14ac:dyDescent="0.45"/>
    <row r="662" customFormat="1" ht="14.25" x14ac:dyDescent="0.45"/>
    <row r="663" customFormat="1" ht="14.25" x14ac:dyDescent="0.45"/>
    <row r="664" customFormat="1" ht="14.25" x14ac:dyDescent="0.45"/>
    <row r="665" customFormat="1" ht="14.25" x14ac:dyDescent="0.45"/>
    <row r="666" customFormat="1" ht="14.25" x14ac:dyDescent="0.45"/>
    <row r="667" customFormat="1" ht="14.25" x14ac:dyDescent="0.45"/>
    <row r="668" customFormat="1" ht="14.25" x14ac:dyDescent="0.45"/>
    <row r="669" customFormat="1" ht="14.25" x14ac:dyDescent="0.45"/>
    <row r="670" customFormat="1" ht="14.25" x14ac:dyDescent="0.45"/>
    <row r="671" customFormat="1" ht="14.25" x14ac:dyDescent="0.45"/>
    <row r="672" customFormat="1" ht="14.25" x14ac:dyDescent="0.45"/>
    <row r="673" customFormat="1" ht="14.25" x14ac:dyDescent="0.45"/>
    <row r="674" customFormat="1" ht="14.25" x14ac:dyDescent="0.45"/>
    <row r="675" customFormat="1" ht="14.25" x14ac:dyDescent="0.45"/>
    <row r="676" customFormat="1" ht="14.25" x14ac:dyDescent="0.45"/>
    <row r="677" customFormat="1" ht="14.25" x14ac:dyDescent="0.45"/>
    <row r="678" customFormat="1" ht="14.25" x14ac:dyDescent="0.45"/>
    <row r="679" customFormat="1" ht="14.25" x14ac:dyDescent="0.45"/>
    <row r="680" customFormat="1" ht="14.25" x14ac:dyDescent="0.45"/>
    <row r="681" customFormat="1" ht="14.25" x14ac:dyDescent="0.45"/>
    <row r="682" customFormat="1" ht="14.25" x14ac:dyDescent="0.45"/>
    <row r="683" customFormat="1" ht="14.25" x14ac:dyDescent="0.45"/>
    <row r="684" customFormat="1" ht="14.25" x14ac:dyDescent="0.45"/>
    <row r="685" customFormat="1" ht="14.25" x14ac:dyDescent="0.45"/>
    <row r="686" customFormat="1" ht="14.25" x14ac:dyDescent="0.45"/>
    <row r="687" customFormat="1" ht="14.25" x14ac:dyDescent="0.45"/>
    <row r="688" customFormat="1" ht="14.25" x14ac:dyDescent="0.45"/>
    <row r="689" customFormat="1" ht="14.25" x14ac:dyDescent="0.45"/>
    <row r="690" customFormat="1" ht="14.25" x14ac:dyDescent="0.45"/>
    <row r="691" customFormat="1" ht="14.25" x14ac:dyDescent="0.45"/>
    <row r="692" customFormat="1" ht="14.25" x14ac:dyDescent="0.45"/>
    <row r="693" customFormat="1" ht="14.25" x14ac:dyDescent="0.45"/>
    <row r="694" customFormat="1" ht="14.25" x14ac:dyDescent="0.45"/>
    <row r="695" customFormat="1" ht="14.25" x14ac:dyDescent="0.45"/>
    <row r="696" customFormat="1" ht="14.25" x14ac:dyDescent="0.45"/>
    <row r="697" customFormat="1" ht="14.25" x14ac:dyDescent="0.45"/>
    <row r="698" customFormat="1" ht="14.25" x14ac:dyDescent="0.45"/>
    <row r="699" customFormat="1" ht="14.25" x14ac:dyDescent="0.45"/>
    <row r="700" customFormat="1" ht="14.25" x14ac:dyDescent="0.45"/>
    <row r="701" customFormat="1" ht="14.25" x14ac:dyDescent="0.45"/>
    <row r="702" customFormat="1" ht="14.25" x14ac:dyDescent="0.45"/>
    <row r="703" customFormat="1" ht="14.25" x14ac:dyDescent="0.45"/>
    <row r="704" customFormat="1" ht="14.25" x14ac:dyDescent="0.45"/>
    <row r="705" customFormat="1" ht="14.25" x14ac:dyDescent="0.45"/>
    <row r="706" customFormat="1" ht="14.25" x14ac:dyDescent="0.45"/>
    <row r="707" customFormat="1" ht="14.25" x14ac:dyDescent="0.45"/>
    <row r="708" customFormat="1" ht="14.25" x14ac:dyDescent="0.45"/>
    <row r="709" customFormat="1" ht="14.25" x14ac:dyDescent="0.45"/>
    <row r="710" customFormat="1" ht="14.25" x14ac:dyDescent="0.45"/>
    <row r="711" customFormat="1" ht="14.25" x14ac:dyDescent="0.45"/>
    <row r="712" customFormat="1" ht="14.25" x14ac:dyDescent="0.45"/>
    <row r="713" customFormat="1" ht="14.25" x14ac:dyDescent="0.45"/>
    <row r="714" customFormat="1" ht="14.25" x14ac:dyDescent="0.45"/>
    <row r="715" customFormat="1" ht="14.25" x14ac:dyDescent="0.45"/>
    <row r="716" customFormat="1" ht="14.25" x14ac:dyDescent="0.45"/>
    <row r="717" customFormat="1" ht="14.25" x14ac:dyDescent="0.45"/>
    <row r="718" customFormat="1" ht="14.25" x14ac:dyDescent="0.45"/>
    <row r="719" customFormat="1" ht="14.25" x14ac:dyDescent="0.45"/>
    <row r="720" customFormat="1" ht="14.25" x14ac:dyDescent="0.45"/>
    <row r="721" customFormat="1" ht="14.25" x14ac:dyDescent="0.45"/>
    <row r="722" customFormat="1" ht="14.25" x14ac:dyDescent="0.45"/>
    <row r="723" customFormat="1" ht="14.25" x14ac:dyDescent="0.45"/>
    <row r="724" customFormat="1" ht="14.25" x14ac:dyDescent="0.45"/>
    <row r="725" customFormat="1" ht="14.25" x14ac:dyDescent="0.45"/>
    <row r="726" customFormat="1" ht="14.25" x14ac:dyDescent="0.45"/>
    <row r="727" customFormat="1" ht="14.25" x14ac:dyDescent="0.45"/>
    <row r="728" customFormat="1" ht="14.25" x14ac:dyDescent="0.45"/>
    <row r="729" customFormat="1" ht="14.25" x14ac:dyDescent="0.45"/>
    <row r="730" customFormat="1" ht="14.25" x14ac:dyDescent="0.45"/>
    <row r="731" customFormat="1" ht="14.25" x14ac:dyDescent="0.45"/>
    <row r="732" customFormat="1" ht="14.25" x14ac:dyDescent="0.45"/>
    <row r="733" customFormat="1" ht="14.25" x14ac:dyDescent="0.45"/>
    <row r="734" customFormat="1" ht="14.25" x14ac:dyDescent="0.45"/>
    <row r="735" customFormat="1" ht="14.25" x14ac:dyDescent="0.45"/>
    <row r="736" customFormat="1" ht="14.25" x14ac:dyDescent="0.45"/>
    <row r="737" customFormat="1" ht="14.25" x14ac:dyDescent="0.45"/>
    <row r="738" customFormat="1" ht="14.25" x14ac:dyDescent="0.45"/>
    <row r="739" customFormat="1" ht="14.25" x14ac:dyDescent="0.45"/>
    <row r="740" customFormat="1" ht="14.25" x14ac:dyDescent="0.45"/>
    <row r="741" customFormat="1" ht="14.25" x14ac:dyDescent="0.45"/>
    <row r="742" customFormat="1" ht="14.25" x14ac:dyDescent="0.45"/>
    <row r="743" customFormat="1" ht="14.25" x14ac:dyDescent="0.45"/>
    <row r="744" customFormat="1" ht="14.25" x14ac:dyDescent="0.45"/>
    <row r="745" customFormat="1" ht="14.25" x14ac:dyDescent="0.45"/>
    <row r="746" customFormat="1" ht="14.25" x14ac:dyDescent="0.45"/>
    <row r="747" customFormat="1" ht="14.25" x14ac:dyDescent="0.45"/>
    <row r="748" customFormat="1" ht="14.25" x14ac:dyDescent="0.45"/>
    <row r="749" customFormat="1" ht="14.25" x14ac:dyDescent="0.45"/>
    <row r="750" customFormat="1" ht="14.25" x14ac:dyDescent="0.45"/>
    <row r="751" customFormat="1" ht="14.25" x14ac:dyDescent="0.45"/>
    <row r="752" customFormat="1" ht="14.25" x14ac:dyDescent="0.45"/>
    <row r="753" customFormat="1" ht="14.25" x14ac:dyDescent="0.45"/>
    <row r="754" customFormat="1" ht="14.25" x14ac:dyDescent="0.45"/>
    <row r="755" customFormat="1" ht="14.25" x14ac:dyDescent="0.45"/>
    <row r="756" customFormat="1" ht="14.25" x14ac:dyDescent="0.45"/>
    <row r="757" customFormat="1" ht="14.25" x14ac:dyDescent="0.45"/>
    <row r="758" customFormat="1" ht="14.25" x14ac:dyDescent="0.45"/>
    <row r="759" customFormat="1" ht="14.25" x14ac:dyDescent="0.45"/>
    <row r="760" customFormat="1" ht="14.25" x14ac:dyDescent="0.45"/>
    <row r="761" customFormat="1" ht="14.25" x14ac:dyDescent="0.45"/>
    <row r="762" customFormat="1" ht="14.25" x14ac:dyDescent="0.45"/>
    <row r="763" customFormat="1" ht="14.25" x14ac:dyDescent="0.45"/>
    <row r="764" customFormat="1" ht="14.25" x14ac:dyDescent="0.45"/>
    <row r="765" customFormat="1" ht="14.25" x14ac:dyDescent="0.45"/>
    <row r="766" customFormat="1" ht="14.25" x14ac:dyDescent="0.45"/>
    <row r="767" customFormat="1" ht="14.25" x14ac:dyDescent="0.45"/>
    <row r="768" customFormat="1" ht="14.25" x14ac:dyDescent="0.45"/>
    <row r="769" customFormat="1" ht="14.25" x14ac:dyDescent="0.45"/>
    <row r="770" customFormat="1" ht="14.25" x14ac:dyDescent="0.45"/>
    <row r="771" customFormat="1" ht="14.25" x14ac:dyDescent="0.45"/>
    <row r="772" customFormat="1" ht="14.25" x14ac:dyDescent="0.45"/>
    <row r="773" customFormat="1" ht="14.25" x14ac:dyDescent="0.45"/>
    <row r="774" customFormat="1" ht="14.25" x14ac:dyDescent="0.45"/>
    <row r="775" customFormat="1" ht="14.25" x14ac:dyDescent="0.45"/>
    <row r="776" customFormat="1" ht="14.25" x14ac:dyDescent="0.45"/>
    <row r="777" customFormat="1" ht="14.25" x14ac:dyDescent="0.45"/>
    <row r="778" customFormat="1" ht="14.25" x14ac:dyDescent="0.45"/>
    <row r="779" customFormat="1" ht="14.25" x14ac:dyDescent="0.45"/>
    <row r="780" customFormat="1" ht="14.25" x14ac:dyDescent="0.45"/>
    <row r="781" customFormat="1" ht="14.25" x14ac:dyDescent="0.45"/>
    <row r="782" customFormat="1" ht="14.25" x14ac:dyDescent="0.45"/>
    <row r="783" customFormat="1" ht="14.25" x14ac:dyDescent="0.45"/>
    <row r="784" customFormat="1" ht="14.25" x14ac:dyDescent="0.45"/>
    <row r="785" customFormat="1" ht="14.25" x14ac:dyDescent="0.45"/>
    <row r="786" customFormat="1" ht="14.25" x14ac:dyDescent="0.45"/>
    <row r="787" customFormat="1" ht="14.25" x14ac:dyDescent="0.45"/>
    <row r="788" customFormat="1" ht="14.25" x14ac:dyDescent="0.45"/>
    <row r="789" customFormat="1" ht="14.25" x14ac:dyDescent="0.45"/>
    <row r="790" customFormat="1" ht="14.25" x14ac:dyDescent="0.45"/>
    <row r="791" customFormat="1" ht="14.25" x14ac:dyDescent="0.45"/>
    <row r="792" customFormat="1" ht="14.25" x14ac:dyDescent="0.45"/>
    <row r="793" customFormat="1" ht="14.25" x14ac:dyDescent="0.45"/>
    <row r="794" customFormat="1" ht="14.25" x14ac:dyDescent="0.45"/>
    <row r="795" customFormat="1" ht="14.25" x14ac:dyDescent="0.45"/>
    <row r="796" customFormat="1" ht="14.25" x14ac:dyDescent="0.45"/>
    <row r="797" customFormat="1" ht="14.25" x14ac:dyDescent="0.45"/>
    <row r="798" customFormat="1" ht="14.25" x14ac:dyDescent="0.45"/>
    <row r="799" customFormat="1" ht="14.25" x14ac:dyDescent="0.45"/>
    <row r="800" customFormat="1" ht="14.25" x14ac:dyDescent="0.45"/>
    <row r="801" customFormat="1" ht="14.25" x14ac:dyDescent="0.45"/>
    <row r="802" customFormat="1" ht="14.25" x14ac:dyDescent="0.45"/>
    <row r="803" customFormat="1" ht="14.25" x14ac:dyDescent="0.45"/>
    <row r="804" customFormat="1" ht="14.25" x14ac:dyDescent="0.45"/>
    <row r="805" customFormat="1" ht="14.25" x14ac:dyDescent="0.45"/>
    <row r="806" customFormat="1" ht="14.25" x14ac:dyDescent="0.45"/>
    <row r="807" customFormat="1" ht="14.25" x14ac:dyDescent="0.45"/>
    <row r="808" customFormat="1" ht="14.25" x14ac:dyDescent="0.45"/>
    <row r="809" customFormat="1" ht="14.25" x14ac:dyDescent="0.45"/>
    <row r="810" customFormat="1" ht="14.25" x14ac:dyDescent="0.45"/>
    <row r="811" customFormat="1" ht="14.25" x14ac:dyDescent="0.45"/>
    <row r="812" customFormat="1" ht="14.25" x14ac:dyDescent="0.45"/>
    <row r="813" customFormat="1" ht="14.25" x14ac:dyDescent="0.45"/>
    <row r="814" customFormat="1" ht="14.25" x14ac:dyDescent="0.45"/>
    <row r="815" customFormat="1" ht="14.25" x14ac:dyDescent="0.45"/>
    <row r="816" customFormat="1" ht="14.25" x14ac:dyDescent="0.45"/>
    <row r="817" customFormat="1" ht="14.25" x14ac:dyDescent="0.45"/>
    <row r="818" customFormat="1" ht="14.25" x14ac:dyDescent="0.45"/>
    <row r="819" customFormat="1" ht="14.25" x14ac:dyDescent="0.45"/>
    <row r="820" customFormat="1" ht="14.25" x14ac:dyDescent="0.45"/>
    <row r="821" customFormat="1" ht="14.25" x14ac:dyDescent="0.45"/>
    <row r="822" customFormat="1" ht="14.25" x14ac:dyDescent="0.45"/>
    <row r="823" customFormat="1" ht="14.25" x14ac:dyDescent="0.45"/>
    <row r="824" customFormat="1" ht="14.25" x14ac:dyDescent="0.45"/>
    <row r="825" customFormat="1" ht="14.25" x14ac:dyDescent="0.45"/>
    <row r="826" customFormat="1" ht="14.25" x14ac:dyDescent="0.45"/>
    <row r="827" customFormat="1" ht="14.25" x14ac:dyDescent="0.45"/>
    <row r="828" customFormat="1" ht="14.25" x14ac:dyDescent="0.45"/>
    <row r="829" customFormat="1" ht="14.25" x14ac:dyDescent="0.45"/>
    <row r="830" customFormat="1" ht="14.25" x14ac:dyDescent="0.45"/>
    <row r="831" customFormat="1" ht="14.25" x14ac:dyDescent="0.45"/>
    <row r="832" customFormat="1" ht="14.25" x14ac:dyDescent="0.45"/>
    <row r="833" customFormat="1" ht="14.25" x14ac:dyDescent="0.45"/>
    <row r="834" customFormat="1" ht="14.25" x14ac:dyDescent="0.45"/>
    <row r="835" customFormat="1" ht="14.25" x14ac:dyDescent="0.45"/>
    <row r="836" customFormat="1" ht="14.25" x14ac:dyDescent="0.45"/>
    <row r="837" customFormat="1" ht="14.25" x14ac:dyDescent="0.45"/>
    <row r="838" customFormat="1" ht="14.25" x14ac:dyDescent="0.45"/>
    <row r="839" customFormat="1" ht="14.25" x14ac:dyDescent="0.45"/>
    <row r="840" customFormat="1" ht="14.25" x14ac:dyDescent="0.45"/>
    <row r="841" customFormat="1" ht="14.25" x14ac:dyDescent="0.45"/>
    <row r="842" customFormat="1" ht="14.25" x14ac:dyDescent="0.45"/>
    <row r="843" customFormat="1" ht="14.25" x14ac:dyDescent="0.45"/>
    <row r="844" customFormat="1" ht="14.25" x14ac:dyDescent="0.45"/>
    <row r="845" customFormat="1" ht="14.25" x14ac:dyDescent="0.45"/>
    <row r="846" customFormat="1" ht="14.25" x14ac:dyDescent="0.45"/>
    <row r="847" customFormat="1" ht="14.25" x14ac:dyDescent="0.45"/>
    <row r="848" customFormat="1" ht="14.25" x14ac:dyDescent="0.45"/>
    <row r="849" customFormat="1" ht="14.25" x14ac:dyDescent="0.45"/>
    <row r="850" customFormat="1" ht="14.25" x14ac:dyDescent="0.45"/>
    <row r="851" customFormat="1" ht="14.25" x14ac:dyDescent="0.45"/>
    <row r="852" customFormat="1" ht="14.25" x14ac:dyDescent="0.45"/>
    <row r="853" customFormat="1" ht="14.25" x14ac:dyDescent="0.45"/>
    <row r="854" customFormat="1" ht="14.25" x14ac:dyDescent="0.45"/>
    <row r="855" customFormat="1" ht="14.25" x14ac:dyDescent="0.45"/>
    <row r="856" customFormat="1" ht="14.25" x14ac:dyDescent="0.45"/>
    <row r="857" customFormat="1" ht="14.25" x14ac:dyDescent="0.45"/>
    <row r="858" customFormat="1" ht="14.25" x14ac:dyDescent="0.45"/>
    <row r="859" customFormat="1" ht="14.25" x14ac:dyDescent="0.45"/>
    <row r="860" customFormat="1" ht="14.25" x14ac:dyDescent="0.45"/>
    <row r="861" customFormat="1" ht="14.25" x14ac:dyDescent="0.45"/>
    <row r="862" customFormat="1" ht="14.25" x14ac:dyDescent="0.45"/>
    <row r="863" customFormat="1" ht="14.25" x14ac:dyDescent="0.45"/>
    <row r="864" customFormat="1" ht="14.25" x14ac:dyDescent="0.45"/>
    <row r="865" customFormat="1" ht="14.25" x14ac:dyDescent="0.45"/>
    <row r="866" customFormat="1" ht="14.25" x14ac:dyDescent="0.45"/>
    <row r="867" customFormat="1" ht="14.25" x14ac:dyDescent="0.45"/>
    <row r="868" customFormat="1" ht="14.25" x14ac:dyDescent="0.45"/>
    <row r="869" customFormat="1" ht="14.25" x14ac:dyDescent="0.45"/>
    <row r="870" customFormat="1" ht="14.25" x14ac:dyDescent="0.45"/>
    <row r="871" customFormat="1" ht="14.25" x14ac:dyDescent="0.45"/>
    <row r="872" customFormat="1" ht="14.25" x14ac:dyDescent="0.45"/>
    <row r="873" customFormat="1" ht="14.25" x14ac:dyDescent="0.45"/>
    <row r="874" customFormat="1" ht="14.25" x14ac:dyDescent="0.45"/>
    <row r="875" customFormat="1" ht="14.25" x14ac:dyDescent="0.45"/>
    <row r="876" customFormat="1" ht="14.25" x14ac:dyDescent="0.45"/>
    <row r="877" customFormat="1" ht="14.25" x14ac:dyDescent="0.45"/>
    <row r="878" customFormat="1" ht="14.25" x14ac:dyDescent="0.45"/>
    <row r="879" customFormat="1" ht="14.25" x14ac:dyDescent="0.45"/>
    <row r="880" customFormat="1" ht="14.25" x14ac:dyDescent="0.45"/>
    <row r="881" customFormat="1" ht="14.25" x14ac:dyDescent="0.45"/>
    <row r="882" customFormat="1" ht="14.25" x14ac:dyDescent="0.45"/>
    <row r="883" customFormat="1" ht="14.25" x14ac:dyDescent="0.45"/>
    <row r="884" customFormat="1" ht="14.25" x14ac:dyDescent="0.45"/>
    <row r="885" customFormat="1" ht="14.25" x14ac:dyDescent="0.45"/>
    <row r="886" customFormat="1" ht="14.25" x14ac:dyDescent="0.45"/>
    <row r="887" customFormat="1" ht="14.25" x14ac:dyDescent="0.45"/>
    <row r="888" customFormat="1" ht="14.25" x14ac:dyDescent="0.45"/>
    <row r="889" customFormat="1" ht="14.25" x14ac:dyDescent="0.45"/>
    <row r="890" customFormat="1" ht="14.25" x14ac:dyDescent="0.45"/>
    <row r="891" customFormat="1" ht="14.25" x14ac:dyDescent="0.45"/>
    <row r="892" customFormat="1" ht="14.25" x14ac:dyDescent="0.45"/>
    <row r="893" customFormat="1" ht="14.25" x14ac:dyDescent="0.45"/>
    <row r="894" customFormat="1" ht="14.25" x14ac:dyDescent="0.45"/>
    <row r="895" customFormat="1" ht="14.25" x14ac:dyDescent="0.45"/>
    <row r="896" customFormat="1" ht="14.25" x14ac:dyDescent="0.45"/>
    <row r="897" customFormat="1" ht="14.25" x14ac:dyDescent="0.45"/>
    <row r="898" customFormat="1" ht="14.25" x14ac:dyDescent="0.45"/>
    <row r="899" customFormat="1" ht="14.25" x14ac:dyDescent="0.45"/>
    <row r="900" customFormat="1" ht="14.25" x14ac:dyDescent="0.45"/>
    <row r="901" customFormat="1" ht="14.25" x14ac:dyDescent="0.45"/>
    <row r="902" customFormat="1" ht="14.25" x14ac:dyDescent="0.45"/>
    <row r="903" customFormat="1" ht="14.25" x14ac:dyDescent="0.45"/>
    <row r="904" customFormat="1" ht="14.25" x14ac:dyDescent="0.45"/>
    <row r="905" customFormat="1" ht="14.25" x14ac:dyDescent="0.45"/>
    <row r="906" customFormat="1" ht="14.25" x14ac:dyDescent="0.45"/>
    <row r="907" customFormat="1" ht="14.25" x14ac:dyDescent="0.45"/>
    <row r="908" customFormat="1" ht="14.25" x14ac:dyDescent="0.45"/>
    <row r="909" customFormat="1" ht="14.25" x14ac:dyDescent="0.45"/>
    <row r="910" customFormat="1" ht="14.25" x14ac:dyDescent="0.45"/>
    <row r="911" customFormat="1" ht="14.25" x14ac:dyDescent="0.45"/>
    <row r="912" customFormat="1" ht="14.25" x14ac:dyDescent="0.45"/>
    <row r="913" customFormat="1" ht="14.25" x14ac:dyDescent="0.45"/>
    <row r="914" customFormat="1" ht="14.25" x14ac:dyDescent="0.45"/>
    <row r="915" customFormat="1" ht="14.25" x14ac:dyDescent="0.45"/>
    <row r="916" customFormat="1" ht="14.25" x14ac:dyDescent="0.45"/>
    <row r="917" customFormat="1" ht="14.25" x14ac:dyDescent="0.45"/>
    <row r="918" customFormat="1" ht="14.25" x14ac:dyDescent="0.45"/>
    <row r="919" customFormat="1" ht="14.25" x14ac:dyDescent="0.45"/>
    <row r="920" customFormat="1" ht="14.25" x14ac:dyDescent="0.45"/>
    <row r="921" customFormat="1" ht="14.25" x14ac:dyDescent="0.45"/>
    <row r="922" customFormat="1" ht="14.25" x14ac:dyDescent="0.45"/>
    <row r="923" customFormat="1" ht="14.25" x14ac:dyDescent="0.45"/>
    <row r="924" customFormat="1" ht="14.25" x14ac:dyDescent="0.45"/>
    <row r="925" customFormat="1" ht="14.25" x14ac:dyDescent="0.45"/>
    <row r="926" customFormat="1" ht="14.25" x14ac:dyDescent="0.45"/>
    <row r="927" customFormat="1" ht="14.25" x14ac:dyDescent="0.45"/>
    <row r="928" customFormat="1" ht="14.25" x14ac:dyDescent="0.45"/>
    <row r="929" customFormat="1" ht="14.25" x14ac:dyDescent="0.45"/>
    <row r="930" customFormat="1" ht="14.25" x14ac:dyDescent="0.45"/>
    <row r="931" customFormat="1" ht="14.25" x14ac:dyDescent="0.45"/>
    <row r="932" customFormat="1" ht="14.25" x14ac:dyDescent="0.45"/>
    <row r="933" customFormat="1" ht="14.25" x14ac:dyDescent="0.45"/>
    <row r="934" customFormat="1" ht="14.25" x14ac:dyDescent="0.45"/>
    <row r="935" customFormat="1" ht="14.25" x14ac:dyDescent="0.45"/>
    <row r="936" customFormat="1" ht="14.25" x14ac:dyDescent="0.45"/>
    <row r="937" customFormat="1" ht="14.25" x14ac:dyDescent="0.45"/>
    <row r="938" customFormat="1" ht="14.25" x14ac:dyDescent="0.45"/>
    <row r="939" customFormat="1" ht="14.25" x14ac:dyDescent="0.45"/>
    <row r="940" customFormat="1" ht="14.25" x14ac:dyDescent="0.45"/>
    <row r="941" customFormat="1" ht="14.25" x14ac:dyDescent="0.45"/>
    <row r="942" customFormat="1" ht="14.25" x14ac:dyDescent="0.45"/>
    <row r="943" customFormat="1" ht="14.25" x14ac:dyDescent="0.45"/>
    <row r="944" customFormat="1" ht="14.25" x14ac:dyDescent="0.45"/>
    <row r="945" customFormat="1" ht="14.25" x14ac:dyDescent="0.45"/>
    <row r="946" customFormat="1" ht="14.25" x14ac:dyDescent="0.45"/>
    <row r="947" customFormat="1" ht="14.25" x14ac:dyDescent="0.45"/>
    <row r="948" customFormat="1" ht="14.25" x14ac:dyDescent="0.45"/>
    <row r="949" customFormat="1" ht="14.25" x14ac:dyDescent="0.45"/>
    <row r="950" customFormat="1" ht="14.25" x14ac:dyDescent="0.45"/>
    <row r="951" customFormat="1" ht="14.25" x14ac:dyDescent="0.45"/>
    <row r="952" customFormat="1" ht="14.25" x14ac:dyDescent="0.45"/>
    <row r="953" customFormat="1" ht="14.25" x14ac:dyDescent="0.45"/>
    <row r="954" customFormat="1" ht="14.25" x14ac:dyDescent="0.45"/>
    <row r="955" customFormat="1" ht="14.25" x14ac:dyDescent="0.45"/>
    <row r="956" customFormat="1" ht="14.25" x14ac:dyDescent="0.45"/>
    <row r="957" customFormat="1" ht="14.25" x14ac:dyDescent="0.45"/>
    <row r="958" customFormat="1" ht="14.25" x14ac:dyDescent="0.45"/>
    <row r="959" customFormat="1" ht="14.25" x14ac:dyDescent="0.45"/>
    <row r="960" customFormat="1" ht="14.25" x14ac:dyDescent="0.45"/>
    <row r="961" customFormat="1" ht="14.25" x14ac:dyDescent="0.45"/>
    <row r="962" customFormat="1" ht="14.25" x14ac:dyDescent="0.45"/>
    <row r="963" customFormat="1" ht="14.25" x14ac:dyDescent="0.45"/>
    <row r="964" customFormat="1" ht="14.25" x14ac:dyDescent="0.45"/>
    <row r="965" customFormat="1" ht="14.25" x14ac:dyDescent="0.45"/>
    <row r="966" customFormat="1" ht="14.25" x14ac:dyDescent="0.45"/>
    <row r="967" customFormat="1" ht="14.25" x14ac:dyDescent="0.45"/>
    <row r="968" customFormat="1" ht="14.25" x14ac:dyDescent="0.45"/>
    <row r="969" customFormat="1" ht="14.25" x14ac:dyDescent="0.45"/>
    <row r="970" customFormat="1" ht="14.25" x14ac:dyDescent="0.45"/>
    <row r="971" customFormat="1" ht="14.25" x14ac:dyDescent="0.45"/>
    <row r="972" customFormat="1" ht="14.25" x14ac:dyDescent="0.45"/>
    <row r="973" customFormat="1" ht="14.25" x14ac:dyDescent="0.45"/>
    <row r="974" customFormat="1" ht="14.25" x14ac:dyDescent="0.45"/>
    <row r="975" customFormat="1" ht="14.25" x14ac:dyDescent="0.45"/>
    <row r="976" customFormat="1" ht="14.25" x14ac:dyDescent="0.45"/>
    <row r="977" customFormat="1" ht="14.25" x14ac:dyDescent="0.45"/>
    <row r="978" customFormat="1" ht="14.25" x14ac:dyDescent="0.45"/>
    <row r="979" customFormat="1" ht="14.25" x14ac:dyDescent="0.45"/>
    <row r="980" customFormat="1" ht="14.25" x14ac:dyDescent="0.45"/>
    <row r="981" customFormat="1" ht="14.25" x14ac:dyDescent="0.45"/>
    <row r="982" customFormat="1" ht="14.25" x14ac:dyDescent="0.45"/>
    <row r="983" customFormat="1" ht="14.25" x14ac:dyDescent="0.45"/>
    <row r="984" customFormat="1" ht="14.25" x14ac:dyDescent="0.45"/>
    <row r="985" customFormat="1" ht="14.25" x14ac:dyDescent="0.45"/>
    <row r="986" customFormat="1" ht="14.25" x14ac:dyDescent="0.45"/>
    <row r="987" customFormat="1" ht="14.25" x14ac:dyDescent="0.45"/>
    <row r="988" customFormat="1" ht="14.25" x14ac:dyDescent="0.45"/>
    <row r="989" customFormat="1" ht="14.25" x14ac:dyDescent="0.45"/>
    <row r="990" customFormat="1" ht="14.25" x14ac:dyDescent="0.45"/>
    <row r="991" customFormat="1" ht="14.25" x14ac:dyDescent="0.45"/>
    <row r="992" customFormat="1" ht="14.25" x14ac:dyDescent="0.45"/>
    <row r="993" customFormat="1" ht="14.25" x14ac:dyDescent="0.45"/>
    <row r="994" customFormat="1" ht="14.25" x14ac:dyDescent="0.45"/>
    <row r="995" customFormat="1" ht="14.25" x14ac:dyDescent="0.45"/>
    <row r="996" customFormat="1" ht="14.25" x14ac:dyDescent="0.45"/>
    <row r="997" customFormat="1" ht="14.25" x14ac:dyDescent="0.45"/>
    <row r="998" customFormat="1" ht="14.25" x14ac:dyDescent="0.45"/>
    <row r="999" customFormat="1" ht="14.25" x14ac:dyDescent="0.45"/>
    <row r="1000" customFormat="1" ht="14.25" x14ac:dyDescent="0.45"/>
    <row r="1001" customFormat="1" ht="14.25" x14ac:dyDescent="0.45"/>
    <row r="1002" customFormat="1" ht="14.25" x14ac:dyDescent="0.45"/>
    <row r="1003" customFormat="1" ht="14.25" x14ac:dyDescent="0.45"/>
    <row r="1004" customFormat="1" ht="14.25" x14ac:dyDescent="0.45"/>
    <row r="1005" customFormat="1" ht="14.25" x14ac:dyDescent="0.45"/>
    <row r="1006" customFormat="1" ht="14.25" x14ac:dyDescent="0.45"/>
    <row r="1007" customFormat="1" ht="14.25" x14ac:dyDescent="0.45"/>
    <row r="1008" customFormat="1" ht="14.25" x14ac:dyDescent="0.45"/>
    <row r="1009" customFormat="1" ht="14.25" x14ac:dyDescent="0.45"/>
    <row r="1010" customFormat="1" ht="14.25" x14ac:dyDescent="0.45"/>
    <row r="1011" customFormat="1" ht="14.25" x14ac:dyDescent="0.45"/>
    <row r="1012" customFormat="1" ht="14.25" x14ac:dyDescent="0.45"/>
    <row r="1013" customFormat="1" ht="14.25" x14ac:dyDescent="0.45"/>
    <row r="1014" customFormat="1" ht="14.25" x14ac:dyDescent="0.45"/>
    <row r="1015" customFormat="1" ht="14.25" x14ac:dyDescent="0.45"/>
    <row r="1016" customFormat="1" ht="14.25" x14ac:dyDescent="0.45"/>
    <row r="1017" customFormat="1" ht="14.25" x14ac:dyDescent="0.45"/>
    <row r="1018" customFormat="1" ht="14.25" x14ac:dyDescent="0.45"/>
    <row r="1019" customFormat="1" ht="14.25" x14ac:dyDescent="0.45"/>
    <row r="1020" customFormat="1" ht="14.25" x14ac:dyDescent="0.45"/>
    <row r="1021" customFormat="1" ht="14.25" x14ac:dyDescent="0.45"/>
    <row r="1022" customFormat="1" ht="14.25" x14ac:dyDescent="0.45"/>
    <row r="1023" customFormat="1" ht="14.25" x14ac:dyDescent="0.45"/>
    <row r="1024" customFormat="1" ht="14.25" x14ac:dyDescent="0.45"/>
    <row r="1025" customFormat="1" ht="14.25" x14ac:dyDescent="0.45"/>
    <row r="1026" customFormat="1" ht="14.25" x14ac:dyDescent="0.45"/>
    <row r="1027" customFormat="1" ht="14.25" x14ac:dyDescent="0.45"/>
    <row r="1028" customFormat="1" ht="14.25" x14ac:dyDescent="0.45"/>
    <row r="1029" customFormat="1" ht="14.25" x14ac:dyDescent="0.45"/>
    <row r="1030" customFormat="1" ht="14.25" x14ac:dyDescent="0.45"/>
    <row r="1031" customFormat="1" ht="14.25" x14ac:dyDescent="0.45"/>
    <row r="1032" customFormat="1" ht="14.25" x14ac:dyDescent="0.45"/>
    <row r="1033" customFormat="1" ht="14.25" x14ac:dyDescent="0.45"/>
    <row r="1034" customFormat="1" ht="14.25" x14ac:dyDescent="0.45"/>
    <row r="1035" customFormat="1" ht="14.25" x14ac:dyDescent="0.45"/>
    <row r="1036" customFormat="1" ht="14.25" x14ac:dyDescent="0.45"/>
    <row r="1037" customFormat="1" ht="14.25" x14ac:dyDescent="0.45"/>
    <row r="1038" customFormat="1" ht="14.25" x14ac:dyDescent="0.45"/>
    <row r="1039" customFormat="1" ht="14.25" x14ac:dyDescent="0.45"/>
    <row r="1040" customFormat="1" ht="14.25" x14ac:dyDescent="0.45"/>
    <row r="1041" customFormat="1" ht="14.25" x14ac:dyDescent="0.45"/>
    <row r="1042" customFormat="1" ht="14.25" x14ac:dyDescent="0.45"/>
    <row r="1043" customFormat="1" ht="14.25" x14ac:dyDescent="0.45"/>
    <row r="1044" customFormat="1" ht="14.25" x14ac:dyDescent="0.45"/>
    <row r="1045" customFormat="1" ht="14.25" x14ac:dyDescent="0.45"/>
    <row r="1046" customFormat="1" ht="14.25" x14ac:dyDescent="0.45"/>
    <row r="1047" customFormat="1" ht="14.25" x14ac:dyDescent="0.45"/>
    <row r="1048" customFormat="1" ht="14.25" x14ac:dyDescent="0.45"/>
    <row r="1049" customFormat="1" ht="14.25" x14ac:dyDescent="0.45"/>
    <row r="1050" customFormat="1" ht="14.25" x14ac:dyDescent="0.45"/>
    <row r="1051" customFormat="1" ht="14.25" x14ac:dyDescent="0.45"/>
    <row r="1052" customFormat="1" ht="14.25" x14ac:dyDescent="0.45"/>
    <row r="1053" customFormat="1" ht="14.25" x14ac:dyDescent="0.45"/>
    <row r="1054" customFormat="1" ht="14.25" x14ac:dyDescent="0.45"/>
    <row r="1055" customFormat="1" ht="14.25" x14ac:dyDescent="0.45"/>
    <row r="1056" customFormat="1" ht="14.25" x14ac:dyDescent="0.45"/>
    <row r="1057" customFormat="1" ht="14.25" x14ac:dyDescent="0.45"/>
    <row r="1058" customFormat="1" ht="14.25" x14ac:dyDescent="0.45"/>
    <row r="1059" customFormat="1" ht="14.25" x14ac:dyDescent="0.45"/>
    <row r="1060" customFormat="1" ht="14.25" x14ac:dyDescent="0.45"/>
    <row r="1061" customFormat="1" ht="14.25" x14ac:dyDescent="0.45"/>
    <row r="1062" customFormat="1" ht="14.25" x14ac:dyDescent="0.45"/>
    <row r="1063" customFormat="1" ht="14.25" x14ac:dyDescent="0.45"/>
    <row r="1064" customFormat="1" ht="14.25" x14ac:dyDescent="0.45"/>
    <row r="1065" customFormat="1" ht="14.25" x14ac:dyDescent="0.45"/>
    <row r="1066" customFormat="1" ht="14.25" x14ac:dyDescent="0.45"/>
    <row r="1067" customFormat="1" ht="14.25" x14ac:dyDescent="0.45"/>
    <row r="1068" customFormat="1" ht="14.25" x14ac:dyDescent="0.45"/>
    <row r="1069" customFormat="1" ht="14.25" x14ac:dyDescent="0.45"/>
    <row r="1070" customFormat="1" ht="14.25" x14ac:dyDescent="0.45"/>
    <row r="1071" customFormat="1" ht="14.25" x14ac:dyDescent="0.45"/>
    <row r="1072" customFormat="1" ht="14.25" x14ac:dyDescent="0.45"/>
    <row r="1073" customFormat="1" ht="14.25" x14ac:dyDescent="0.45"/>
    <row r="1074" customFormat="1" ht="14.25" x14ac:dyDescent="0.45"/>
    <row r="1075" customFormat="1" ht="14.25" x14ac:dyDescent="0.45"/>
    <row r="1076" customFormat="1" ht="14.25" x14ac:dyDescent="0.45"/>
    <row r="1077" customFormat="1" ht="14.25" x14ac:dyDescent="0.45"/>
    <row r="1078" customFormat="1" ht="14.25" x14ac:dyDescent="0.45"/>
    <row r="1079" customFormat="1" ht="14.25" x14ac:dyDescent="0.45"/>
    <row r="1080" customFormat="1" ht="14.25" x14ac:dyDescent="0.45"/>
    <row r="1081" customFormat="1" ht="14.25" x14ac:dyDescent="0.45"/>
    <row r="1082" customFormat="1" ht="14.25" x14ac:dyDescent="0.45"/>
    <row r="1083" customFormat="1" ht="14.25" x14ac:dyDescent="0.45"/>
    <row r="1084" customFormat="1" ht="14.25" x14ac:dyDescent="0.45"/>
    <row r="1085" customFormat="1" ht="14.25" x14ac:dyDescent="0.45"/>
    <row r="1086" customFormat="1" ht="14.25" x14ac:dyDescent="0.45"/>
    <row r="1087" customFormat="1" ht="14.25" x14ac:dyDescent="0.45"/>
    <row r="1088" customFormat="1" ht="14.25" x14ac:dyDescent="0.45"/>
    <row r="1089" customFormat="1" ht="14.25" x14ac:dyDescent="0.45"/>
    <row r="1090" customFormat="1" ht="14.25" x14ac:dyDescent="0.45"/>
    <row r="1091" customFormat="1" ht="14.25" x14ac:dyDescent="0.45"/>
    <row r="1092" customFormat="1" ht="14.25" x14ac:dyDescent="0.45"/>
    <row r="1093" customFormat="1" ht="14.25" x14ac:dyDescent="0.45"/>
    <row r="1094" customFormat="1" ht="14.25" x14ac:dyDescent="0.45"/>
    <row r="1095" customFormat="1" ht="14.25" x14ac:dyDescent="0.45"/>
    <row r="1096" customFormat="1" ht="14.25" x14ac:dyDescent="0.45"/>
    <row r="1097" customFormat="1" ht="14.25" x14ac:dyDescent="0.45"/>
    <row r="1098" customFormat="1" ht="14.25" x14ac:dyDescent="0.45"/>
    <row r="1099" customFormat="1" ht="14.25" x14ac:dyDescent="0.45"/>
    <row r="1100" customFormat="1" ht="14.25" x14ac:dyDescent="0.45"/>
    <row r="1101" customFormat="1" ht="14.25" x14ac:dyDescent="0.45"/>
    <row r="1102" customFormat="1" ht="14.25" x14ac:dyDescent="0.45"/>
    <row r="1103" customFormat="1" ht="14.25" x14ac:dyDescent="0.45"/>
    <row r="1104" customFormat="1" ht="14.25" x14ac:dyDescent="0.45"/>
    <row r="1105" customFormat="1" ht="14.25" x14ac:dyDescent="0.45"/>
    <row r="1106" customFormat="1" ht="14.25" x14ac:dyDescent="0.45"/>
    <row r="1107" customFormat="1" ht="14.25" x14ac:dyDescent="0.45"/>
    <row r="1108" customFormat="1" ht="14.25" x14ac:dyDescent="0.45"/>
    <row r="1109" customFormat="1" ht="14.25" x14ac:dyDescent="0.45"/>
    <row r="1110" customFormat="1" ht="14.25" x14ac:dyDescent="0.45"/>
    <row r="1111" customFormat="1" ht="14.25" x14ac:dyDescent="0.45"/>
    <row r="1112" customFormat="1" ht="14.25" x14ac:dyDescent="0.45"/>
    <row r="1113" customFormat="1" ht="14.25" x14ac:dyDescent="0.45"/>
    <row r="1114" customFormat="1" ht="14.25" x14ac:dyDescent="0.45"/>
    <row r="1115" customFormat="1" ht="14.25" x14ac:dyDescent="0.45"/>
    <row r="1116" customFormat="1" ht="14.25" x14ac:dyDescent="0.45"/>
    <row r="1117" customFormat="1" ht="14.25" x14ac:dyDescent="0.45"/>
    <row r="1118" customFormat="1" ht="14.25" x14ac:dyDescent="0.45"/>
    <row r="1119" customFormat="1" ht="14.25" x14ac:dyDescent="0.45"/>
    <row r="1120" customFormat="1" ht="14.25" x14ac:dyDescent="0.45"/>
    <row r="1121" customFormat="1" ht="14.25" x14ac:dyDescent="0.45"/>
    <row r="1122" customFormat="1" ht="14.25" x14ac:dyDescent="0.45"/>
    <row r="1123" customFormat="1" ht="14.25" x14ac:dyDescent="0.45"/>
    <row r="1124" customFormat="1" ht="14.25" x14ac:dyDescent="0.45"/>
    <row r="1125" customFormat="1" ht="14.25" x14ac:dyDescent="0.45"/>
    <row r="1126" customFormat="1" ht="14.25" x14ac:dyDescent="0.45"/>
    <row r="1127" customFormat="1" ht="14.25" x14ac:dyDescent="0.45"/>
    <row r="1128" customFormat="1" ht="14.25" x14ac:dyDescent="0.45"/>
    <row r="1129" customFormat="1" ht="14.25" x14ac:dyDescent="0.45"/>
    <row r="1130" customFormat="1" ht="14.25" x14ac:dyDescent="0.45"/>
    <row r="1131" customFormat="1" ht="14.25" x14ac:dyDescent="0.45"/>
    <row r="1132" customFormat="1" ht="14.25" x14ac:dyDescent="0.45"/>
    <row r="1133" customFormat="1" ht="14.25" x14ac:dyDescent="0.45"/>
    <row r="1134" customFormat="1" ht="14.25" x14ac:dyDescent="0.45"/>
    <row r="1135" customFormat="1" ht="14.25" x14ac:dyDescent="0.45"/>
    <row r="1136" customFormat="1" ht="14.25" x14ac:dyDescent="0.45"/>
    <row r="1137" customFormat="1" ht="14.25" x14ac:dyDescent="0.45"/>
    <row r="1138" customFormat="1" ht="14.25" x14ac:dyDescent="0.45"/>
    <row r="1139" customFormat="1" ht="14.25" x14ac:dyDescent="0.45"/>
    <row r="1140" customFormat="1" ht="14.25" x14ac:dyDescent="0.45"/>
    <row r="1141" customFormat="1" ht="14.25" x14ac:dyDescent="0.45"/>
    <row r="1142" customFormat="1" ht="14.25" x14ac:dyDescent="0.45"/>
    <row r="1143" customFormat="1" ht="14.25" x14ac:dyDescent="0.45"/>
    <row r="1144" customFormat="1" ht="14.25" x14ac:dyDescent="0.45"/>
    <row r="1145" customFormat="1" ht="14.25" x14ac:dyDescent="0.45"/>
    <row r="1146" customFormat="1" ht="14.25" x14ac:dyDescent="0.45"/>
    <row r="1147" customFormat="1" ht="14.25" x14ac:dyDescent="0.45"/>
    <row r="1148" customFormat="1" ht="14.25" x14ac:dyDescent="0.45"/>
    <row r="1149" customFormat="1" ht="14.25" x14ac:dyDescent="0.45"/>
    <row r="1150" customFormat="1" ht="14.25" x14ac:dyDescent="0.45"/>
    <row r="1151" customFormat="1" ht="14.25" x14ac:dyDescent="0.45"/>
    <row r="1152" customFormat="1" ht="14.25" x14ac:dyDescent="0.45"/>
    <row r="1153" customFormat="1" ht="14.25" x14ac:dyDescent="0.45"/>
    <row r="1154" customFormat="1" ht="14.25" x14ac:dyDescent="0.45"/>
    <row r="1155" customFormat="1" ht="14.25" x14ac:dyDescent="0.45"/>
    <row r="1156" customFormat="1" ht="14.25" x14ac:dyDescent="0.45"/>
    <row r="1157" customFormat="1" ht="14.25" x14ac:dyDescent="0.45"/>
    <row r="1158" customFormat="1" ht="14.25" x14ac:dyDescent="0.45"/>
    <row r="1159" customFormat="1" ht="14.25" x14ac:dyDescent="0.45"/>
    <row r="1160" customFormat="1" ht="14.25" x14ac:dyDescent="0.45"/>
    <row r="1161" customFormat="1" ht="14.25" x14ac:dyDescent="0.45"/>
    <row r="1162" customFormat="1" ht="14.25" x14ac:dyDescent="0.45"/>
    <row r="1163" customFormat="1" ht="14.25" x14ac:dyDescent="0.45"/>
    <row r="1164" customFormat="1" ht="14.25" x14ac:dyDescent="0.45"/>
    <row r="1165" customFormat="1" ht="14.25" x14ac:dyDescent="0.45"/>
    <row r="1166" customFormat="1" ht="14.25" x14ac:dyDescent="0.45"/>
    <row r="1167" customFormat="1" ht="14.25" x14ac:dyDescent="0.45"/>
    <row r="1168" customFormat="1" ht="14.25" x14ac:dyDescent="0.45"/>
    <row r="1169" customFormat="1" ht="14.25" x14ac:dyDescent="0.45"/>
    <row r="1170" customFormat="1" ht="14.25" x14ac:dyDescent="0.45"/>
    <row r="1171" customFormat="1" ht="14.25" x14ac:dyDescent="0.45"/>
    <row r="1172" customFormat="1" ht="14.25" x14ac:dyDescent="0.45"/>
    <row r="1173" customFormat="1" ht="14.25" x14ac:dyDescent="0.45"/>
    <row r="1174" customFormat="1" ht="14.25" x14ac:dyDescent="0.45"/>
    <row r="1175" customFormat="1" ht="14.25" x14ac:dyDescent="0.45"/>
    <row r="1176" customFormat="1" ht="14.25" x14ac:dyDescent="0.45"/>
    <row r="1177" customFormat="1" ht="14.25" x14ac:dyDescent="0.45"/>
    <row r="1178" customFormat="1" ht="14.25" x14ac:dyDescent="0.45"/>
    <row r="1179" customFormat="1" ht="14.25" x14ac:dyDescent="0.45"/>
    <row r="1180" customFormat="1" ht="14.25" x14ac:dyDescent="0.45"/>
    <row r="1181" customFormat="1" ht="14.25" x14ac:dyDescent="0.45"/>
    <row r="1182" customFormat="1" ht="14.25" x14ac:dyDescent="0.45"/>
    <row r="1183" customFormat="1" ht="14.25" x14ac:dyDescent="0.45"/>
    <row r="1184" customFormat="1" ht="14.25" x14ac:dyDescent="0.45"/>
    <row r="1185" customFormat="1" ht="14.25" x14ac:dyDescent="0.45"/>
    <row r="1186" customFormat="1" ht="14.25" x14ac:dyDescent="0.45"/>
    <row r="1187" customFormat="1" ht="14.25" x14ac:dyDescent="0.45"/>
    <row r="1188" customFormat="1" ht="14.25" x14ac:dyDescent="0.45"/>
    <row r="1189" customFormat="1" ht="14.25" x14ac:dyDescent="0.45"/>
    <row r="1190" customFormat="1" ht="14.25" x14ac:dyDescent="0.45"/>
    <row r="1191" customFormat="1" ht="14.25" x14ac:dyDescent="0.45"/>
    <row r="1192" customFormat="1" ht="14.25" x14ac:dyDescent="0.45"/>
    <row r="1193" customFormat="1" ht="14.25" x14ac:dyDescent="0.45"/>
    <row r="1194" customFormat="1" ht="14.25" x14ac:dyDescent="0.45"/>
    <row r="1195" customFormat="1" ht="14.25" x14ac:dyDescent="0.45"/>
    <row r="1196" customFormat="1" ht="14.25" x14ac:dyDescent="0.45"/>
    <row r="1197" customFormat="1" ht="14.25" x14ac:dyDescent="0.45"/>
    <row r="1198" customFormat="1" ht="14.25" x14ac:dyDescent="0.45"/>
    <row r="1199" customFormat="1" ht="14.25" x14ac:dyDescent="0.45"/>
    <row r="1200" customFormat="1" ht="14.25" x14ac:dyDescent="0.45"/>
    <row r="1201" customFormat="1" ht="14.25" x14ac:dyDescent="0.45"/>
    <row r="1202" customFormat="1" ht="14.25" x14ac:dyDescent="0.45"/>
    <row r="1203" customFormat="1" ht="14.25" x14ac:dyDescent="0.45"/>
    <row r="1204" customFormat="1" ht="14.25" x14ac:dyDescent="0.45"/>
    <row r="1205" customFormat="1" ht="14.25" x14ac:dyDescent="0.45"/>
    <row r="1206" customFormat="1" ht="14.25" x14ac:dyDescent="0.45"/>
    <row r="1207" customFormat="1" ht="14.25" x14ac:dyDescent="0.45"/>
    <row r="1208" customFormat="1" ht="14.25" x14ac:dyDescent="0.45"/>
    <row r="1209" customFormat="1" ht="14.25" x14ac:dyDescent="0.45"/>
    <row r="1210" customFormat="1" ht="14.25" x14ac:dyDescent="0.45"/>
    <row r="1211" customFormat="1" ht="14.25" x14ac:dyDescent="0.45"/>
    <row r="1212" customFormat="1" ht="14.25" x14ac:dyDescent="0.45"/>
    <row r="1213" customFormat="1" ht="14.25" x14ac:dyDescent="0.45"/>
    <row r="1214" customFormat="1" ht="14.25" x14ac:dyDescent="0.45"/>
    <row r="1215" customFormat="1" ht="14.25" x14ac:dyDescent="0.45"/>
    <row r="1216" customFormat="1" ht="14.25" x14ac:dyDescent="0.45"/>
    <row r="1217" customFormat="1" ht="14.25" x14ac:dyDescent="0.45"/>
    <row r="1218" customFormat="1" ht="14.25" x14ac:dyDescent="0.45"/>
    <row r="1219" customFormat="1" ht="14.25" x14ac:dyDescent="0.45"/>
    <row r="1220" customFormat="1" ht="14.25" x14ac:dyDescent="0.45"/>
    <row r="1221" customFormat="1" ht="14.25" x14ac:dyDescent="0.45"/>
    <row r="1222" customFormat="1" ht="14.25" x14ac:dyDescent="0.45"/>
    <row r="1223" customFormat="1" ht="14.25" x14ac:dyDescent="0.45"/>
    <row r="1224" customFormat="1" ht="14.25" x14ac:dyDescent="0.45"/>
    <row r="1225" customFormat="1" ht="14.25" x14ac:dyDescent="0.45"/>
    <row r="1226" customFormat="1" ht="14.25" x14ac:dyDescent="0.45"/>
    <row r="1227" customFormat="1" ht="14.25" x14ac:dyDescent="0.45"/>
    <row r="1228" customFormat="1" ht="14.25" x14ac:dyDescent="0.45"/>
    <row r="1229" customFormat="1" ht="14.25" x14ac:dyDescent="0.45"/>
    <row r="1230" customFormat="1" ht="14.25" x14ac:dyDescent="0.45"/>
    <row r="1231" customFormat="1" ht="14.25" x14ac:dyDescent="0.45"/>
    <row r="1232" customFormat="1" ht="14.25" x14ac:dyDescent="0.45"/>
    <row r="1233" customFormat="1" ht="14.25" x14ac:dyDescent="0.45"/>
    <row r="1234" customFormat="1" ht="14.25" x14ac:dyDescent="0.45"/>
    <row r="1235" customFormat="1" ht="14.25" x14ac:dyDescent="0.45"/>
    <row r="1236" customFormat="1" ht="14.25" x14ac:dyDescent="0.45"/>
    <row r="1237" customFormat="1" ht="14.25" x14ac:dyDescent="0.45"/>
    <row r="1238" customFormat="1" ht="14.25" x14ac:dyDescent="0.45"/>
    <row r="1239" customFormat="1" ht="14.25" x14ac:dyDescent="0.45"/>
    <row r="1240" customFormat="1" ht="14.25" x14ac:dyDescent="0.45"/>
    <row r="1241" customFormat="1" ht="14.25" x14ac:dyDescent="0.45"/>
    <row r="1242" customFormat="1" ht="14.25" x14ac:dyDescent="0.45"/>
    <row r="1243" customFormat="1" ht="14.25" x14ac:dyDescent="0.45"/>
    <row r="1244" customFormat="1" ht="14.25" x14ac:dyDescent="0.45"/>
    <row r="1245" customFormat="1" ht="14.25" x14ac:dyDescent="0.45"/>
    <row r="1246" customFormat="1" ht="14.25" x14ac:dyDescent="0.45"/>
    <row r="1247" customFormat="1" ht="14.25" x14ac:dyDescent="0.45"/>
    <row r="1248" customFormat="1" ht="14.25" x14ac:dyDescent="0.45"/>
    <row r="1249" customFormat="1" ht="14.25" x14ac:dyDescent="0.45"/>
    <row r="1250" customFormat="1" ht="14.25" x14ac:dyDescent="0.45"/>
    <row r="1251" customFormat="1" ht="14.25" x14ac:dyDescent="0.45"/>
    <row r="1252" customFormat="1" ht="14.25" x14ac:dyDescent="0.45"/>
    <row r="1253" customFormat="1" ht="14.25" x14ac:dyDescent="0.45"/>
    <row r="1254" customFormat="1" ht="14.25" x14ac:dyDescent="0.45"/>
    <row r="1255" customFormat="1" ht="14.25" x14ac:dyDescent="0.45"/>
    <row r="1256" customFormat="1" ht="14.25" x14ac:dyDescent="0.45"/>
    <row r="1257" customFormat="1" ht="14.25" x14ac:dyDescent="0.45"/>
    <row r="1258" customFormat="1" ht="14.25" x14ac:dyDescent="0.45"/>
    <row r="1259" customFormat="1" ht="14.25" x14ac:dyDescent="0.45"/>
    <row r="1260" customFormat="1" ht="14.25" x14ac:dyDescent="0.45"/>
    <row r="1261" customFormat="1" ht="14.25" x14ac:dyDescent="0.45"/>
    <row r="1262" customFormat="1" ht="14.25" x14ac:dyDescent="0.45"/>
    <row r="1263" customFormat="1" ht="14.25" x14ac:dyDescent="0.45"/>
    <row r="1264" customFormat="1" ht="14.25" x14ac:dyDescent="0.45"/>
    <row r="1265" customFormat="1" ht="14.25" x14ac:dyDescent="0.45"/>
    <row r="1266" customFormat="1" ht="14.25" x14ac:dyDescent="0.45"/>
    <row r="1267" customFormat="1" ht="14.25" x14ac:dyDescent="0.45"/>
    <row r="1268" customFormat="1" ht="14.25" x14ac:dyDescent="0.45"/>
    <row r="1269" customFormat="1" ht="14.25" x14ac:dyDescent="0.45"/>
    <row r="1270" customFormat="1" ht="14.25" x14ac:dyDescent="0.45"/>
    <row r="1271" customFormat="1" ht="14.25" x14ac:dyDescent="0.45"/>
    <row r="1272" customFormat="1" ht="14.25" x14ac:dyDescent="0.45"/>
    <row r="1273" customFormat="1" ht="14.25" x14ac:dyDescent="0.45"/>
    <row r="1274" customFormat="1" ht="14.25" x14ac:dyDescent="0.45"/>
    <row r="1275" customFormat="1" ht="14.25" x14ac:dyDescent="0.45"/>
    <row r="1276" customFormat="1" ht="14.25" x14ac:dyDescent="0.45"/>
  </sheetData>
  <autoFilter ref="A35:S569" xr:uid="{1D6FE810-9D0D-4CF4-8A46-1CC382D833E1}">
    <sortState xmlns:xlrd2="http://schemas.microsoft.com/office/spreadsheetml/2017/richdata2" ref="A36:S569">
      <sortCondition ref="H35:H569"/>
    </sortState>
  </autoFilter>
  <mergeCells count="3">
    <mergeCell ref="A1:U1"/>
    <mergeCell ref="A28:U28"/>
    <mergeCell ref="A34:R34"/>
  </mergeCells>
  <conditionalFormatting sqref="Q1277:Q1048576 Q534:Q569">
    <cfRule type="colorScale" priority="212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1277:R1048576 R534:R569">
    <cfRule type="cellIs" dxfId="33" priority="215" operator="between">
      <formula>500</formula>
      <formula>1000</formula>
    </cfRule>
  </conditionalFormatting>
  <conditionalFormatting sqref="R1277:R1048576 R534:R569">
    <cfRule type="cellIs" dxfId="32" priority="213" operator="equal">
      <formula>0</formula>
    </cfRule>
    <cfRule type="cellIs" dxfId="31" priority="214" operator="greaterThan">
      <formula>1000</formula>
    </cfRule>
  </conditionalFormatting>
  <conditionalFormatting sqref="H1277:I1048576">
    <cfRule type="colorScale" priority="2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:K26">
    <cfRule type="colorScale" priority="99">
      <colorScale>
        <cfvo type="min"/>
        <cfvo type="max"/>
        <color rgb="FFFFEF9C"/>
        <color rgb="FF63BE7B"/>
      </colorScale>
    </cfRule>
  </conditionalFormatting>
  <conditionalFormatting sqref="L4:Q26">
    <cfRule type="colorScale" priority="98">
      <colorScale>
        <cfvo type="min"/>
        <cfvo type="max"/>
        <color rgb="FFFFEF9C"/>
        <color rgb="FF63BE7B"/>
      </colorScale>
    </cfRule>
  </conditionalFormatting>
  <conditionalFormatting sqref="R4:U26">
    <cfRule type="colorScale" priority="97">
      <colorScale>
        <cfvo type="min"/>
        <cfvo type="max"/>
        <color rgb="FFFFEF9C"/>
        <color rgb="FF63BE7B"/>
      </colorScale>
    </cfRule>
  </conditionalFormatting>
  <conditionalFormatting sqref="Q36:Q305 Q338:Q353">
    <cfRule type="colorScale" priority="81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35:R305 R338:R353">
    <cfRule type="cellIs" dxfId="30" priority="84" operator="between">
      <formula>500</formula>
      <formula>1000</formula>
    </cfRule>
  </conditionalFormatting>
  <conditionalFormatting sqref="R36:R305 R338:R353">
    <cfRule type="cellIs" dxfId="29" priority="82" operator="equal">
      <formula>0</formula>
    </cfRule>
    <cfRule type="cellIs" dxfId="28" priority="83" operator="greaterThan">
      <formula>1000</formula>
    </cfRule>
  </conditionalFormatting>
  <conditionalFormatting sqref="I36:I65">
    <cfRule type="containsText" dxfId="27" priority="77" operator="containsText" text="GCDH">
      <formula>NOT(ISERROR(SEARCH("GCDH",I36)))</formula>
    </cfRule>
    <cfRule type="containsText" dxfId="26" priority="78" operator="containsText" text="NTC">
      <formula>NOT(ISERROR(SEARCH("NTC",I36)))</formula>
    </cfRule>
    <cfRule type="containsText" dxfId="25" priority="79" operator="containsText" text="shVHL">
      <formula>NOT(ISERROR(SEARCH("shVHL",I36)))</formula>
    </cfRule>
    <cfRule type="containsText" dxfId="24" priority="80" operator="containsText" text="ACT">
      <formula>NOT(ISERROR(SEARCH("ACT",I36)))</formula>
    </cfRule>
  </conditionalFormatting>
  <conditionalFormatting sqref="B36:B305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6:C305">
    <cfRule type="colorScale" priority="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6:K305">
    <cfRule type="colorScale" priority="87">
      <colorScale>
        <cfvo type="min"/>
        <cfvo type="max"/>
        <color rgb="FFFFEF9C"/>
        <color rgb="FF63BE7B"/>
      </colorScale>
    </cfRule>
  </conditionalFormatting>
  <conditionalFormatting sqref="H35:I35 H36:H305">
    <cfRule type="colorScale" priority="8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06:Q335">
    <cfRule type="colorScale" priority="69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306:R335">
    <cfRule type="cellIs" dxfId="23" priority="72" operator="between">
      <formula>500</formula>
      <formula>1000</formula>
    </cfRule>
  </conditionalFormatting>
  <conditionalFormatting sqref="R306:R335">
    <cfRule type="cellIs" dxfId="22" priority="70" operator="equal">
      <formula>0</formula>
    </cfRule>
    <cfRule type="cellIs" dxfId="21" priority="71" operator="greaterThan">
      <formula>1000</formula>
    </cfRule>
  </conditionalFormatting>
  <conditionalFormatting sqref="B306:B335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06:C335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06:K335">
    <cfRule type="colorScale" priority="75">
      <colorScale>
        <cfvo type="min"/>
        <cfvo type="max"/>
        <color rgb="FFFFEF9C"/>
        <color rgb="FF63BE7B"/>
      </colorScale>
    </cfRule>
  </conditionalFormatting>
  <conditionalFormatting sqref="H306:H335"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36:Q337">
    <cfRule type="colorScale" priority="6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336:R337">
    <cfRule type="cellIs" dxfId="20" priority="68" operator="between">
      <formula>500</formula>
      <formula>1000</formula>
    </cfRule>
  </conditionalFormatting>
  <conditionalFormatting sqref="R336:R337">
    <cfRule type="cellIs" dxfId="19" priority="66" operator="equal">
      <formula>0</formula>
    </cfRule>
    <cfRule type="cellIs" dxfId="18" priority="67" operator="greaterThan">
      <formula>1000</formula>
    </cfRule>
  </conditionalFormatting>
  <conditionalFormatting sqref="Q354:Q383">
    <cfRule type="colorScale" priority="5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354:R383">
    <cfRule type="cellIs" dxfId="17" priority="60" operator="between">
      <formula>500</formula>
      <formula>1000</formula>
    </cfRule>
  </conditionalFormatting>
  <conditionalFormatting sqref="R354:R383">
    <cfRule type="cellIs" dxfId="16" priority="58" operator="equal">
      <formula>0</formula>
    </cfRule>
    <cfRule type="cellIs" dxfId="15" priority="59" operator="greaterThan">
      <formula>1000</formula>
    </cfRule>
  </conditionalFormatting>
  <conditionalFormatting sqref="B354:B383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54:C383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54:K383">
    <cfRule type="colorScale" priority="63">
      <colorScale>
        <cfvo type="min"/>
        <cfvo type="max"/>
        <color rgb="FFFFEF9C"/>
        <color rgb="FF63BE7B"/>
      </colorScale>
    </cfRule>
  </conditionalFormatting>
  <conditionalFormatting sqref="H354:H383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84:Q413">
    <cfRule type="colorScale" priority="49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384:R413">
    <cfRule type="cellIs" dxfId="14" priority="52" operator="between">
      <formula>500</formula>
      <formula>1000</formula>
    </cfRule>
  </conditionalFormatting>
  <conditionalFormatting sqref="R384:R413">
    <cfRule type="cellIs" dxfId="13" priority="50" operator="equal">
      <formula>0</formula>
    </cfRule>
    <cfRule type="cellIs" dxfId="12" priority="51" operator="greaterThan">
      <formula>1000</formula>
    </cfRule>
  </conditionalFormatting>
  <conditionalFormatting sqref="B384:B413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84:C413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84:K413">
    <cfRule type="colorScale" priority="55">
      <colorScale>
        <cfvo type="min"/>
        <cfvo type="max"/>
        <color rgb="FFFFEF9C"/>
        <color rgb="FF63BE7B"/>
      </colorScale>
    </cfRule>
  </conditionalFormatting>
  <conditionalFormatting sqref="H384:H413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14:Q443">
    <cfRule type="colorScale" priority="41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414:R443">
    <cfRule type="cellIs" dxfId="11" priority="44" operator="between">
      <formula>500</formula>
      <formula>1000</formula>
    </cfRule>
  </conditionalFormatting>
  <conditionalFormatting sqref="R414:R443">
    <cfRule type="cellIs" dxfId="10" priority="42" operator="equal">
      <formula>0</formula>
    </cfRule>
    <cfRule type="cellIs" dxfId="9" priority="43" operator="greaterThan">
      <formula>1000</formula>
    </cfRule>
  </conditionalFormatting>
  <conditionalFormatting sqref="B414:B443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14:C443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14:K443">
    <cfRule type="colorScale" priority="47">
      <colorScale>
        <cfvo type="min"/>
        <cfvo type="max"/>
        <color rgb="FFFFEF9C"/>
        <color rgb="FF63BE7B"/>
      </colorScale>
    </cfRule>
  </conditionalFormatting>
  <conditionalFormatting sqref="H414:H443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44:Q473">
    <cfRule type="colorScale" priority="33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444:R473">
    <cfRule type="cellIs" dxfId="8" priority="36" operator="between">
      <formula>500</formula>
      <formula>1000</formula>
    </cfRule>
  </conditionalFormatting>
  <conditionalFormatting sqref="R444:R473">
    <cfRule type="cellIs" dxfId="7" priority="34" operator="equal">
      <formula>0</formula>
    </cfRule>
    <cfRule type="cellIs" dxfId="6" priority="35" operator="greaterThan">
      <formula>1000</formula>
    </cfRule>
  </conditionalFormatting>
  <conditionalFormatting sqref="B444:B473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44:C473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44:K473">
    <cfRule type="colorScale" priority="39">
      <colorScale>
        <cfvo type="min"/>
        <cfvo type="max"/>
        <color rgb="FFFFEF9C"/>
        <color rgb="FF63BE7B"/>
      </colorScale>
    </cfRule>
  </conditionalFormatting>
  <conditionalFormatting sqref="H444:H473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74:Q503">
    <cfRule type="colorScale" priority="25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474:R503">
    <cfRule type="cellIs" dxfId="5" priority="28" operator="between">
      <formula>500</formula>
      <formula>1000</formula>
    </cfRule>
  </conditionalFormatting>
  <conditionalFormatting sqref="R474:R503">
    <cfRule type="cellIs" dxfId="4" priority="26" operator="equal">
      <formula>0</formula>
    </cfRule>
    <cfRule type="cellIs" dxfId="3" priority="27" operator="greaterThan">
      <formula>1000</formula>
    </cfRule>
  </conditionalFormatting>
  <conditionalFormatting sqref="B474:B503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74:C503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74:K503">
    <cfRule type="colorScale" priority="31">
      <colorScale>
        <cfvo type="min"/>
        <cfvo type="max"/>
        <color rgb="FFFFEF9C"/>
        <color rgb="FF63BE7B"/>
      </colorScale>
    </cfRule>
  </conditionalFormatting>
  <conditionalFormatting sqref="H474:H503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504:Q533">
    <cfRule type="colorScale" priority="17">
      <colorScale>
        <cfvo type="num" val="-20"/>
        <cfvo type="num" val="0"/>
        <cfvo type="num" val="20"/>
        <color rgb="FFF8696B"/>
        <color rgb="FFFFEB84"/>
        <color rgb="FF63BE7B"/>
      </colorScale>
    </cfRule>
  </conditionalFormatting>
  <conditionalFormatting sqref="R504:R533">
    <cfRule type="cellIs" dxfId="2" priority="20" operator="between">
      <formula>500</formula>
      <formula>1000</formula>
    </cfRule>
  </conditionalFormatting>
  <conditionalFormatting sqref="R504:R533">
    <cfRule type="cellIs" dxfId="1" priority="18" operator="equal">
      <formula>0</formula>
    </cfRule>
    <cfRule type="cellIs" dxfId="0" priority="19" operator="greaterThan">
      <formula>1000</formula>
    </cfRule>
  </conditionalFormatting>
  <conditionalFormatting sqref="B504:B533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04:C533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04:K533">
    <cfRule type="colorScale" priority="23">
      <colorScale>
        <cfvo type="min"/>
        <cfvo type="max"/>
        <color rgb="FFFFEF9C"/>
        <color rgb="FF63BE7B"/>
      </colorScale>
    </cfRule>
  </conditionalFormatting>
  <conditionalFormatting sqref="H504:H533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36:B337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36:C337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36:K337">
    <cfRule type="colorScale" priority="91">
      <colorScale>
        <cfvo type="min"/>
        <cfvo type="max"/>
        <color rgb="FFFFEF9C"/>
        <color rgb="FF63BE7B"/>
      </colorScale>
    </cfRule>
  </conditionalFormatting>
  <conditionalFormatting sqref="H336:H337">
    <cfRule type="colorScale" priority="9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38:B353"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38:C353">
    <cfRule type="colorScale" priority="9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38:K353">
    <cfRule type="colorScale" priority="95">
      <colorScale>
        <cfvo type="min"/>
        <cfvo type="max"/>
        <color rgb="FFFFEF9C"/>
        <color rgb="FF63BE7B"/>
      </colorScale>
    </cfRule>
  </conditionalFormatting>
  <conditionalFormatting sqref="H338:H353">
    <cfRule type="colorScale" priority="9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55:B569">
    <cfRule type="colorScale" priority="4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55:C569">
    <cfRule type="colorScale" priority="4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55:K569">
    <cfRule type="colorScale" priority="428">
      <colorScale>
        <cfvo type="min"/>
        <cfvo type="max"/>
        <color rgb="FFFFEF9C"/>
        <color rgb="FF63BE7B"/>
      </colorScale>
    </cfRule>
  </conditionalFormatting>
  <conditionalFormatting sqref="H555:H569">
    <cfRule type="colorScale" priority="4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34:B554">
    <cfRule type="colorScale" priority="5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534:C554">
    <cfRule type="colorScale" priority="5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34:K554">
    <cfRule type="colorScale" priority="552">
      <colorScale>
        <cfvo type="min"/>
        <cfvo type="max"/>
        <color rgb="FFFFEF9C"/>
        <color rgb="FF63BE7B"/>
      </colorScale>
    </cfRule>
  </conditionalFormatting>
  <conditionalFormatting sqref="H534:H554">
    <cfRule type="colorScale" priority="5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15C67-5D7D-44C3-9E12-6CB25157036C}">
  <dimension ref="A1:X72"/>
  <sheetViews>
    <sheetView workbookViewId="0">
      <selection activeCell="E32" sqref="E32"/>
    </sheetView>
  </sheetViews>
  <sheetFormatPr defaultRowHeight="14.25" x14ac:dyDescent="0.45"/>
  <cols>
    <col min="1" max="1" width="15.86328125" style="25" customWidth="1"/>
    <col min="2" max="2" width="16.265625" style="25" customWidth="1"/>
    <col min="3" max="3" width="7.53125" style="25" customWidth="1"/>
    <col min="4" max="4" width="8.6640625" style="25" bestFit="1" customWidth="1"/>
    <col min="5" max="5" width="11.1328125" style="25" bestFit="1" customWidth="1"/>
    <col min="6" max="6" width="8.33203125" style="25" customWidth="1"/>
    <col min="7" max="7" width="6.73046875" style="25" bestFit="1" customWidth="1"/>
    <col min="8" max="8" width="4.73046875" style="25" bestFit="1" customWidth="1"/>
    <col min="9" max="9" width="7.73046875" style="288" bestFit="1" customWidth="1"/>
    <col min="10" max="10" width="5.73046875" style="288" bestFit="1" customWidth="1"/>
    <col min="11" max="11" width="7.73046875" style="289" bestFit="1" customWidth="1"/>
    <col min="12" max="12" width="6.73046875" style="289" bestFit="1" customWidth="1"/>
    <col min="13" max="13" width="14.86328125" style="290" bestFit="1" customWidth="1"/>
    <col min="14" max="14" width="1.59765625" customWidth="1"/>
    <col min="15" max="15" width="30.19921875" bestFit="1" customWidth="1"/>
    <col min="16" max="16" width="7.33203125" style="254" bestFit="1" customWidth="1"/>
    <col min="17" max="17" width="10.19921875" style="254" bestFit="1" customWidth="1"/>
    <col min="18" max="18" width="9.73046875" style="254" bestFit="1" customWidth="1"/>
    <col min="19" max="23" width="9.06640625" style="254"/>
    <col min="24" max="16384" width="9.06640625" style="25"/>
  </cols>
  <sheetData>
    <row r="1" spans="1:24" ht="14.65" thickBot="1" x14ac:dyDescent="0.5">
      <c r="G1" s="364" t="s">
        <v>290</v>
      </c>
      <c r="H1" s="364"/>
      <c r="I1" s="366" t="s">
        <v>256</v>
      </c>
      <c r="J1" s="366"/>
      <c r="K1" s="365" t="s">
        <v>257</v>
      </c>
      <c r="L1" s="365"/>
      <c r="M1" s="298" t="s">
        <v>287</v>
      </c>
      <c r="P1" s="254" t="s">
        <v>296</v>
      </c>
      <c r="S1" s="300" t="s">
        <v>297</v>
      </c>
      <c r="T1" s="300"/>
      <c r="U1" s="300"/>
      <c r="V1" s="300" t="s">
        <v>298</v>
      </c>
      <c r="W1" s="300"/>
      <c r="X1" s="291"/>
    </row>
    <row r="2" spans="1:24" s="291" customFormat="1" x14ac:dyDescent="0.45">
      <c r="A2" s="294" t="s">
        <v>285</v>
      </c>
      <c r="B2" s="294" t="s">
        <v>258</v>
      </c>
      <c r="C2" s="294" t="s">
        <v>259</v>
      </c>
      <c r="D2" s="294" t="s">
        <v>286</v>
      </c>
      <c r="E2" s="294" t="s">
        <v>176</v>
      </c>
      <c r="F2" s="294" t="s">
        <v>260</v>
      </c>
      <c r="G2" s="299" t="s">
        <v>288</v>
      </c>
      <c r="H2" s="299" t="s">
        <v>255</v>
      </c>
      <c r="I2" s="296" t="s">
        <v>288</v>
      </c>
      <c r="J2" s="296" t="s">
        <v>255</v>
      </c>
      <c r="K2" s="297" t="s">
        <v>288</v>
      </c>
      <c r="L2" s="297" t="s">
        <v>255</v>
      </c>
      <c r="M2" s="298" t="s">
        <v>255</v>
      </c>
      <c r="N2"/>
      <c r="O2"/>
      <c r="P2" s="362" t="s">
        <v>294</v>
      </c>
      <c r="Q2" s="363"/>
      <c r="R2" s="254"/>
      <c r="S2" s="362" t="s">
        <v>300</v>
      </c>
      <c r="T2" s="363"/>
      <c r="U2" s="254"/>
      <c r="V2" s="362" t="s">
        <v>287</v>
      </c>
      <c r="W2" s="363"/>
      <c r="X2" s="25"/>
    </row>
    <row r="3" spans="1:24" x14ac:dyDescent="0.45">
      <c r="A3" s="25">
        <v>15.667</v>
      </c>
      <c r="B3" s="25">
        <v>16.016999999999999</v>
      </c>
      <c r="C3" s="25">
        <f>(B3-A3)*1000</f>
        <v>349.99999999999966</v>
      </c>
      <c r="D3" s="250" t="s">
        <v>153</v>
      </c>
      <c r="E3" s="25" t="s">
        <v>262</v>
      </c>
      <c r="F3" s="25">
        <v>6315</v>
      </c>
      <c r="G3" s="287">
        <v>36743</v>
      </c>
      <c r="H3" s="287">
        <v>1</v>
      </c>
      <c r="I3" s="292">
        <f t="shared" ref="I3:I25" si="0">G3/$F3*53000*20/50</f>
        <v>123349.42201108471</v>
      </c>
      <c r="J3" s="292">
        <f t="shared" ref="J3:J25" si="1">H3/$F3*53000*20/50</f>
        <v>3.3570863024544737</v>
      </c>
      <c r="K3" s="293">
        <f>I3*$C3/200/$C3*1000</f>
        <v>616747.11005542357</v>
      </c>
      <c r="L3" s="293">
        <f>J3*$C3/200/$C3*1000</f>
        <v>16.785431512272368</v>
      </c>
      <c r="M3" s="295">
        <f t="shared" ref="M3:M25" si="2">H3/G3*1000000</f>
        <v>27.216068366763736</v>
      </c>
      <c r="P3" s="301" t="s">
        <v>239</v>
      </c>
      <c r="Q3" s="302" t="s">
        <v>46</v>
      </c>
      <c r="S3" s="301" t="s">
        <v>239</v>
      </c>
      <c r="T3" s="302" t="s">
        <v>46</v>
      </c>
      <c r="V3" s="301" t="s">
        <v>239</v>
      </c>
      <c r="W3" s="302" t="s">
        <v>46</v>
      </c>
    </row>
    <row r="4" spans="1:24" x14ac:dyDescent="0.45">
      <c r="A4" s="25">
        <v>15.718</v>
      </c>
      <c r="B4" s="25">
        <v>16.065999999999999</v>
      </c>
      <c r="C4" s="25">
        <f t="shared" ref="C4:C25" si="3">(B4-A4)*1000</f>
        <v>347.99999999999898</v>
      </c>
      <c r="D4" s="250" t="s">
        <v>261</v>
      </c>
      <c r="E4" s="25" t="s">
        <v>263</v>
      </c>
      <c r="F4" s="25">
        <v>5601</v>
      </c>
      <c r="G4" s="287">
        <v>95828</v>
      </c>
      <c r="H4" s="287">
        <v>503</v>
      </c>
      <c r="I4" s="292">
        <f t="shared" si="0"/>
        <v>362712.65845384751</v>
      </c>
      <c r="J4" s="292">
        <f t="shared" si="1"/>
        <v>1903.8743081592575</v>
      </c>
      <c r="K4" s="293">
        <f>I4*$C4/200/$C4*1000</f>
        <v>1813563.2922692378</v>
      </c>
      <c r="L4" s="293">
        <f>J4*$C4/200/$C4*1000</f>
        <v>9519.3715407962882</v>
      </c>
      <c r="M4" s="295">
        <f t="shared" si="2"/>
        <v>5248.9877697541424</v>
      </c>
      <c r="P4" s="303">
        <v>17</v>
      </c>
      <c r="Q4" s="304">
        <v>9519</v>
      </c>
      <c r="S4" s="303">
        <v>350</v>
      </c>
      <c r="T4" s="304">
        <v>348</v>
      </c>
      <c r="V4" s="303">
        <v>27</v>
      </c>
      <c r="W4" s="304">
        <v>5249</v>
      </c>
    </row>
    <row r="5" spans="1:24" x14ac:dyDescent="0.45">
      <c r="A5" s="25">
        <v>15.664999999999999</v>
      </c>
      <c r="B5" s="25">
        <v>15.792</v>
      </c>
      <c r="C5" s="25">
        <f t="shared" si="3"/>
        <v>127.00000000000067</v>
      </c>
      <c r="D5" s="250" t="s">
        <v>153</v>
      </c>
      <c r="E5" s="25" t="s">
        <v>264</v>
      </c>
      <c r="F5" s="25">
        <v>13507</v>
      </c>
      <c r="G5" s="287">
        <v>8664</v>
      </c>
      <c r="H5" s="287">
        <v>1</v>
      </c>
      <c r="I5" s="292">
        <f t="shared" si="0"/>
        <v>13598.637743392317</v>
      </c>
      <c r="J5" s="292">
        <f t="shared" si="1"/>
        <v>1.5695565262456503</v>
      </c>
      <c r="K5" s="293">
        <f>I5/$C5*1000</f>
        <v>107075.88774324603</v>
      </c>
      <c r="L5" s="293">
        <f>J5/$C5*1000</f>
        <v>12.358712805083796</v>
      </c>
      <c r="M5" s="295">
        <f t="shared" si="2"/>
        <v>115.42012927054478</v>
      </c>
      <c r="P5" s="303">
        <v>12</v>
      </c>
      <c r="Q5" s="304">
        <v>16051</v>
      </c>
      <c r="S5" s="303">
        <v>127</v>
      </c>
      <c r="T5" s="304">
        <v>426</v>
      </c>
      <c r="V5" s="303">
        <v>115</v>
      </c>
      <c r="W5" s="304">
        <v>7768</v>
      </c>
    </row>
    <row r="6" spans="1:24" x14ac:dyDescent="0.45">
      <c r="A6" s="25">
        <v>15.726000000000001</v>
      </c>
      <c r="B6" s="25">
        <v>16.128</v>
      </c>
      <c r="C6" s="25">
        <f t="shared" si="3"/>
        <v>401.99999999999926</v>
      </c>
      <c r="D6" s="250" t="s">
        <v>153</v>
      </c>
      <c r="E6" s="25" t="s">
        <v>265</v>
      </c>
      <c r="F6" s="25">
        <v>10002</v>
      </c>
      <c r="G6" s="287">
        <v>107294</v>
      </c>
      <c r="H6" s="287">
        <v>226</v>
      </c>
      <c r="I6" s="292">
        <f t="shared" si="0"/>
        <v>227417.79644071183</v>
      </c>
      <c r="J6" s="292">
        <f t="shared" si="1"/>
        <v>479.02419516096779</v>
      </c>
      <c r="K6" s="293">
        <f>I6*$C6/200/$C6*1000</f>
        <v>1137088.982203559</v>
      </c>
      <c r="L6" s="293">
        <f>J6*$C6/200/$C6*1000</f>
        <v>2395.120975804839</v>
      </c>
      <c r="M6" s="295">
        <f t="shared" si="2"/>
        <v>2106.3619587302178</v>
      </c>
      <c r="P6" s="303">
        <v>2395</v>
      </c>
      <c r="Q6" s="304">
        <v>63445</v>
      </c>
      <c r="S6" s="303">
        <v>402</v>
      </c>
      <c r="T6" s="304">
        <v>200</v>
      </c>
      <c r="V6" s="303">
        <v>2106</v>
      </c>
      <c r="W6" s="304">
        <v>18455</v>
      </c>
    </row>
    <row r="7" spans="1:24" x14ac:dyDescent="0.45">
      <c r="A7" s="25">
        <v>15.666</v>
      </c>
      <c r="B7" s="25">
        <v>15.839</v>
      </c>
      <c r="C7" s="25">
        <f t="shared" si="3"/>
        <v>173.00000000000006</v>
      </c>
      <c r="D7" s="250" t="s">
        <v>153</v>
      </c>
      <c r="E7" s="25" t="s">
        <v>266</v>
      </c>
      <c r="F7" s="25">
        <v>9168</v>
      </c>
      <c r="G7" s="287">
        <v>134953</v>
      </c>
      <c r="H7" s="287">
        <v>1411</v>
      </c>
      <c r="I7" s="292">
        <f t="shared" si="0"/>
        <v>312064.09249563701</v>
      </c>
      <c r="J7" s="292">
        <f t="shared" si="1"/>
        <v>3262.7835951134375</v>
      </c>
      <c r="K7" s="293">
        <f>I7/$C7*1000</f>
        <v>1803838.6849458781</v>
      </c>
      <c r="L7" s="293">
        <f>J7/$C7*1000</f>
        <v>18860.02078100252</v>
      </c>
      <c r="M7" s="295">
        <f t="shared" si="2"/>
        <v>10455.491911998994</v>
      </c>
      <c r="O7" s="25"/>
      <c r="P7" s="303">
        <v>18860</v>
      </c>
      <c r="Q7" s="304">
        <v>133024</v>
      </c>
      <c r="S7" s="303">
        <v>173</v>
      </c>
      <c r="T7" s="304">
        <v>400</v>
      </c>
      <c r="V7" s="303">
        <v>10455</v>
      </c>
      <c r="W7" s="304">
        <v>23003</v>
      </c>
    </row>
    <row r="8" spans="1:24" x14ac:dyDescent="0.45">
      <c r="A8" s="25">
        <v>15.702999999999999</v>
      </c>
      <c r="B8" s="25">
        <v>16.129000000000001</v>
      </c>
      <c r="C8" s="25">
        <f t="shared" si="3"/>
        <v>426.00000000000193</v>
      </c>
      <c r="D8" s="250" t="s">
        <v>261</v>
      </c>
      <c r="E8" s="25" t="s">
        <v>267</v>
      </c>
      <c r="F8" s="25">
        <v>6201</v>
      </c>
      <c r="G8" s="287">
        <v>120873</v>
      </c>
      <c r="H8" s="287">
        <v>939</v>
      </c>
      <c r="I8" s="292">
        <f t="shared" si="0"/>
        <v>413241.02564102568</v>
      </c>
      <c r="J8" s="292">
        <f t="shared" si="1"/>
        <v>3210.2564102564102</v>
      </c>
      <c r="K8" s="293">
        <f t="shared" ref="K8:K14" si="4">I8*$C8/200/$C8*1000</f>
        <v>2066205.1282051285</v>
      </c>
      <c r="L8" s="293">
        <f t="shared" ref="L8:L14" si="5">J8*$C8/200/$C8*1000</f>
        <v>16051.282051282051</v>
      </c>
      <c r="M8" s="295">
        <f t="shared" si="2"/>
        <v>7768.484276885657</v>
      </c>
      <c r="O8" s="25"/>
      <c r="P8" s="303">
        <v>2002</v>
      </c>
      <c r="Q8" s="304">
        <v>85760</v>
      </c>
      <c r="S8" s="303">
        <v>358</v>
      </c>
      <c r="T8" s="304">
        <v>553</v>
      </c>
      <c r="V8" s="303">
        <v>2089</v>
      </c>
      <c r="W8" s="304">
        <v>18819</v>
      </c>
    </row>
    <row r="9" spans="1:24" x14ac:dyDescent="0.45">
      <c r="A9" s="25">
        <v>15.698</v>
      </c>
      <c r="B9" s="25">
        <v>15.898</v>
      </c>
      <c r="C9" s="25">
        <f t="shared" si="3"/>
        <v>199.99999999999929</v>
      </c>
      <c r="D9" s="250" t="s">
        <v>261</v>
      </c>
      <c r="E9" s="25" t="s">
        <v>268</v>
      </c>
      <c r="F9" s="25">
        <v>4638</v>
      </c>
      <c r="G9" s="287">
        <v>150418</v>
      </c>
      <c r="H9" s="287">
        <v>2776</v>
      </c>
      <c r="I9" s="292">
        <f t="shared" si="0"/>
        <v>687551.01336783101</v>
      </c>
      <c r="J9" s="292">
        <f t="shared" si="1"/>
        <v>12688.917636912463</v>
      </c>
      <c r="K9" s="293">
        <f t="shared" si="4"/>
        <v>3437755.0668391548</v>
      </c>
      <c r="L9" s="293">
        <f t="shared" si="5"/>
        <v>63444.588184562315</v>
      </c>
      <c r="M9" s="295">
        <f t="shared" si="2"/>
        <v>18455.238069911848</v>
      </c>
      <c r="O9" s="25"/>
      <c r="P9" s="303">
        <v>1711</v>
      </c>
      <c r="Q9" s="304">
        <v>11153</v>
      </c>
      <c r="S9" s="303">
        <v>311</v>
      </c>
      <c r="T9" s="304">
        <v>44</v>
      </c>
      <c r="V9" s="303">
        <v>1968</v>
      </c>
      <c r="W9" s="304">
        <v>16594</v>
      </c>
    </row>
    <row r="10" spans="1:24" x14ac:dyDescent="0.45">
      <c r="A10" s="25">
        <v>15.679</v>
      </c>
      <c r="B10" s="25">
        <v>16.079000000000001</v>
      </c>
      <c r="C10" s="25">
        <f t="shared" si="3"/>
        <v>400.00000000000034</v>
      </c>
      <c r="D10" s="250" t="s">
        <v>261</v>
      </c>
      <c r="E10" s="25" t="s">
        <v>269</v>
      </c>
      <c r="F10" s="25">
        <v>5111</v>
      </c>
      <c r="G10" s="287">
        <v>278828</v>
      </c>
      <c r="H10" s="287">
        <v>6414</v>
      </c>
      <c r="I10" s="292">
        <f t="shared" si="0"/>
        <v>1156555.194678145</v>
      </c>
      <c r="J10" s="292">
        <f t="shared" si="1"/>
        <v>26604.734885540987</v>
      </c>
      <c r="K10" s="293">
        <f t="shared" si="4"/>
        <v>5782775.9733907254</v>
      </c>
      <c r="L10" s="293">
        <f t="shared" si="5"/>
        <v>133023.67442770491</v>
      </c>
      <c r="M10" s="295">
        <f t="shared" si="2"/>
        <v>23003.428637009194</v>
      </c>
      <c r="O10" s="25"/>
      <c r="P10" s="303">
        <v>4988</v>
      </c>
      <c r="Q10" s="304">
        <v>199108</v>
      </c>
      <c r="S10" s="303">
        <v>318</v>
      </c>
      <c r="T10" s="304">
        <v>73</v>
      </c>
      <c r="V10" s="303">
        <v>1850</v>
      </c>
      <c r="W10" s="304">
        <v>63367</v>
      </c>
    </row>
    <row r="11" spans="1:24" x14ac:dyDescent="0.45">
      <c r="A11" s="25">
        <v>15.726000000000001</v>
      </c>
      <c r="B11" s="25">
        <v>16.084</v>
      </c>
      <c r="C11" s="25">
        <f t="shared" si="3"/>
        <v>357.99999999999875</v>
      </c>
      <c r="D11" s="250" t="s">
        <v>153</v>
      </c>
      <c r="E11" s="25" t="s">
        <v>270</v>
      </c>
      <c r="F11" s="25">
        <v>7782</v>
      </c>
      <c r="G11" s="287">
        <v>70369</v>
      </c>
      <c r="H11" s="287">
        <v>147</v>
      </c>
      <c r="I11" s="292">
        <f t="shared" si="0"/>
        <v>191701.72192238498</v>
      </c>
      <c r="J11" s="292">
        <f t="shared" si="1"/>
        <v>400.4626060138782</v>
      </c>
      <c r="K11" s="293">
        <f t="shared" si="4"/>
        <v>958508.60961192485</v>
      </c>
      <c r="L11" s="293">
        <f t="shared" si="5"/>
        <v>2002.3130300693911</v>
      </c>
      <c r="M11" s="295">
        <f t="shared" si="2"/>
        <v>2088.9880487146329</v>
      </c>
      <c r="O11" s="25"/>
      <c r="P11" s="303">
        <v>93955</v>
      </c>
      <c r="Q11" s="304">
        <v>25411</v>
      </c>
      <c r="S11" s="303">
        <v>169</v>
      </c>
      <c r="T11" s="304">
        <v>224</v>
      </c>
      <c r="V11" s="303">
        <v>28391</v>
      </c>
      <c r="W11" s="304">
        <v>7551</v>
      </c>
    </row>
    <row r="12" spans="1:24" x14ac:dyDescent="0.45">
      <c r="A12" s="25">
        <v>15.73</v>
      </c>
      <c r="B12" s="25">
        <v>16.041</v>
      </c>
      <c r="C12" s="25">
        <f t="shared" si="3"/>
        <v>310.99999999999994</v>
      </c>
      <c r="D12" s="250" t="s">
        <v>153</v>
      </c>
      <c r="E12" s="25" t="s">
        <v>271</v>
      </c>
      <c r="F12" s="25">
        <v>8612</v>
      </c>
      <c r="G12" s="287">
        <v>70634</v>
      </c>
      <c r="H12" s="287">
        <v>139</v>
      </c>
      <c r="I12" s="292">
        <f t="shared" si="0"/>
        <v>173878.40222944727</v>
      </c>
      <c r="J12" s="292">
        <f t="shared" si="1"/>
        <v>342.1737111007896</v>
      </c>
      <c r="K12" s="293">
        <f t="shared" si="4"/>
        <v>869392.01114723634</v>
      </c>
      <c r="L12" s="293">
        <f t="shared" si="5"/>
        <v>1710.8685555039481</v>
      </c>
      <c r="M12" s="295">
        <f t="shared" si="2"/>
        <v>1967.890817453351</v>
      </c>
      <c r="O12" s="25"/>
      <c r="P12" s="303">
        <v>2197</v>
      </c>
      <c r="Q12" s="304">
        <v>9623</v>
      </c>
      <c r="S12" s="303">
        <v>86</v>
      </c>
      <c r="T12" s="304">
        <v>151</v>
      </c>
      <c r="V12" s="303">
        <v>2257</v>
      </c>
      <c r="W12" s="304">
        <v>4428</v>
      </c>
    </row>
    <row r="13" spans="1:24" x14ac:dyDescent="0.45">
      <c r="A13" s="25">
        <v>15.718999999999999</v>
      </c>
      <c r="B13" s="25">
        <v>16.271999999999998</v>
      </c>
      <c r="C13" s="25">
        <f t="shared" si="3"/>
        <v>552.99999999999909</v>
      </c>
      <c r="D13" s="250" t="s">
        <v>261</v>
      </c>
      <c r="E13" s="25" t="s">
        <v>272</v>
      </c>
      <c r="F13" s="25">
        <v>6070</v>
      </c>
      <c r="G13" s="287">
        <v>260963</v>
      </c>
      <c r="H13" s="287">
        <v>4911</v>
      </c>
      <c r="I13" s="292">
        <f t="shared" si="0"/>
        <v>911435.84843492578</v>
      </c>
      <c r="J13" s="292">
        <f t="shared" si="1"/>
        <v>17152.092257001648</v>
      </c>
      <c r="K13" s="293">
        <f t="shared" si="4"/>
        <v>4557179.2421746291</v>
      </c>
      <c r="L13" s="293">
        <f t="shared" si="5"/>
        <v>85760.461285008249</v>
      </c>
      <c r="M13" s="295">
        <f t="shared" si="2"/>
        <v>18818.759747550419</v>
      </c>
      <c r="P13" s="303">
        <v>3851</v>
      </c>
      <c r="Q13" s="304">
        <v>0</v>
      </c>
      <c r="S13" s="303">
        <v>378</v>
      </c>
      <c r="T13" s="304">
        <v>379</v>
      </c>
      <c r="V13" s="303">
        <v>3419</v>
      </c>
      <c r="W13" s="304">
        <v>0</v>
      </c>
    </row>
    <row r="14" spans="1:24" x14ac:dyDescent="0.45">
      <c r="A14" s="25">
        <v>15.711</v>
      </c>
      <c r="B14" s="25">
        <v>16.029</v>
      </c>
      <c r="C14" s="25">
        <f t="shared" si="3"/>
        <v>317.9999999999996</v>
      </c>
      <c r="D14" s="250" t="s">
        <v>153</v>
      </c>
      <c r="E14" s="25" t="s">
        <v>273</v>
      </c>
      <c r="F14" s="25">
        <v>7034</v>
      </c>
      <c r="G14" s="287">
        <v>178876</v>
      </c>
      <c r="H14" s="287">
        <v>331</v>
      </c>
      <c r="I14" s="292">
        <f t="shared" si="0"/>
        <v>539120.15922661358</v>
      </c>
      <c r="J14" s="292">
        <f t="shared" si="1"/>
        <v>997.61160079613319</v>
      </c>
      <c r="K14" s="293">
        <f t="shared" si="4"/>
        <v>2695600.7961330679</v>
      </c>
      <c r="L14" s="293">
        <f t="shared" si="5"/>
        <v>4988.0580039806664</v>
      </c>
      <c r="M14" s="295">
        <f t="shared" si="2"/>
        <v>1850.443882913303</v>
      </c>
      <c r="P14" s="303">
        <v>12200</v>
      </c>
      <c r="Q14" s="304"/>
      <c r="S14" s="303">
        <v>124</v>
      </c>
      <c r="T14" s="304"/>
      <c r="V14" s="303">
        <v>5691</v>
      </c>
      <c r="W14" s="304"/>
    </row>
    <row r="15" spans="1:24" x14ac:dyDescent="0.45">
      <c r="A15" s="25">
        <v>15.731999999999999</v>
      </c>
      <c r="B15" s="25">
        <v>15.901</v>
      </c>
      <c r="C15" s="25">
        <f t="shared" si="3"/>
        <v>169.00000000000048</v>
      </c>
      <c r="D15" s="250" t="s">
        <v>153</v>
      </c>
      <c r="E15" s="25" t="s">
        <v>274</v>
      </c>
      <c r="F15" s="25">
        <v>7597</v>
      </c>
      <c r="G15" s="287">
        <v>200415</v>
      </c>
      <c r="H15" s="287">
        <v>5690</v>
      </c>
      <c r="I15" s="292">
        <f t="shared" si="0"/>
        <v>559273.13413189421</v>
      </c>
      <c r="J15" s="292">
        <f t="shared" si="1"/>
        <v>15878.37304199026</v>
      </c>
      <c r="K15" s="293">
        <f t="shared" ref="K15:L18" si="6">I15/$C15*1000</f>
        <v>3309308.4859875301</v>
      </c>
      <c r="L15" s="293">
        <f t="shared" si="6"/>
        <v>93954.870070948018</v>
      </c>
      <c r="M15" s="295">
        <f t="shared" si="2"/>
        <v>28391.088491380386</v>
      </c>
      <c r="P15" s="303">
        <v>30333</v>
      </c>
      <c r="Q15" s="304"/>
      <c r="S15" s="303">
        <v>491</v>
      </c>
      <c r="T15" s="304"/>
      <c r="V15" s="303">
        <v>18727</v>
      </c>
      <c r="W15" s="304"/>
    </row>
    <row r="16" spans="1:24" x14ac:dyDescent="0.45">
      <c r="A16" s="25">
        <v>15.656000000000001</v>
      </c>
      <c r="B16" s="25">
        <v>15.742000000000001</v>
      </c>
      <c r="C16" s="25">
        <f t="shared" si="3"/>
        <v>86.000000000000298</v>
      </c>
      <c r="D16" s="250" t="s">
        <v>153</v>
      </c>
      <c r="E16" s="25" t="s">
        <v>275</v>
      </c>
      <c r="F16" s="25">
        <v>10437</v>
      </c>
      <c r="G16" s="287">
        <v>41205</v>
      </c>
      <c r="H16" s="287">
        <v>93</v>
      </c>
      <c r="I16" s="292">
        <f t="shared" si="0"/>
        <v>83697.039379131937</v>
      </c>
      <c r="J16" s="292">
        <f t="shared" si="1"/>
        <v>188.90485771773496</v>
      </c>
      <c r="K16" s="293">
        <f t="shared" si="6"/>
        <v>973221.38812943769</v>
      </c>
      <c r="L16" s="293">
        <f t="shared" si="6"/>
        <v>2196.5681129969107</v>
      </c>
      <c r="M16" s="295">
        <f t="shared" si="2"/>
        <v>2257.0076447033125</v>
      </c>
      <c r="P16" s="303">
        <v>4212</v>
      </c>
      <c r="Q16" s="304"/>
      <c r="S16" s="303">
        <v>159</v>
      </c>
      <c r="T16" s="304"/>
      <c r="V16" s="303">
        <v>2906</v>
      </c>
      <c r="W16" s="304"/>
    </row>
    <row r="17" spans="1:24" x14ac:dyDescent="0.45">
      <c r="A17" s="25">
        <v>15.654999999999999</v>
      </c>
      <c r="B17" s="25">
        <v>15.699</v>
      </c>
      <c r="C17" s="25">
        <f t="shared" si="3"/>
        <v>44.000000000000483</v>
      </c>
      <c r="D17" s="250" t="s">
        <v>261</v>
      </c>
      <c r="E17" s="25" t="s">
        <v>276</v>
      </c>
      <c r="F17" s="25">
        <v>13565</v>
      </c>
      <c r="G17" s="287">
        <v>18922</v>
      </c>
      <c r="H17" s="287">
        <v>314</v>
      </c>
      <c r="I17" s="292">
        <f t="shared" si="0"/>
        <v>29572.163656468856</v>
      </c>
      <c r="J17" s="292">
        <f t="shared" si="1"/>
        <v>490.73350534463685</v>
      </c>
      <c r="K17" s="293">
        <f t="shared" si="6"/>
        <v>672094.62855610298</v>
      </c>
      <c r="L17" s="293">
        <f t="shared" si="6"/>
        <v>11153.034212377986</v>
      </c>
      <c r="M17" s="295">
        <f t="shared" si="2"/>
        <v>16594.440334002749</v>
      </c>
      <c r="O17" s="305" t="s">
        <v>19</v>
      </c>
      <c r="P17" s="306" t="s">
        <v>239</v>
      </c>
      <c r="Q17" s="307" t="s">
        <v>46</v>
      </c>
      <c r="R17" s="282"/>
      <c r="S17" s="308" t="s">
        <v>239</v>
      </c>
      <c r="T17" s="307" t="s">
        <v>46</v>
      </c>
      <c r="U17" s="282"/>
      <c r="V17" s="308" t="s">
        <v>239</v>
      </c>
      <c r="W17" s="307" t="s">
        <v>46</v>
      </c>
    </row>
    <row r="18" spans="1:24" x14ac:dyDescent="0.45">
      <c r="A18" s="25">
        <v>15.686</v>
      </c>
      <c r="B18" s="25">
        <v>15.759</v>
      </c>
      <c r="C18" s="25">
        <f t="shared" si="3"/>
        <v>73.000000000000398</v>
      </c>
      <c r="D18" s="250" t="s">
        <v>261</v>
      </c>
      <c r="E18" s="25" t="s">
        <v>277</v>
      </c>
      <c r="F18" s="25">
        <v>10436</v>
      </c>
      <c r="G18" s="287">
        <v>112913</v>
      </c>
      <c r="H18" s="287">
        <v>7155</v>
      </c>
      <c r="I18" s="292">
        <f t="shared" si="0"/>
        <v>229374.81793790724</v>
      </c>
      <c r="J18" s="292">
        <f t="shared" si="1"/>
        <v>14534.879264085856</v>
      </c>
      <c r="K18" s="293">
        <f t="shared" si="6"/>
        <v>3142120.7936699451</v>
      </c>
      <c r="L18" s="293">
        <f t="shared" si="6"/>
        <v>199107.9351244627</v>
      </c>
      <c r="M18" s="295">
        <f t="shared" si="2"/>
        <v>63367.371338995501</v>
      </c>
      <c r="O18" s="24" t="s">
        <v>20</v>
      </c>
      <c r="P18" s="303">
        <v>0.56140000000000001</v>
      </c>
      <c r="Q18" s="304">
        <v>0.80520000000000003</v>
      </c>
      <c r="S18" s="303">
        <v>0.91669999999999996</v>
      </c>
      <c r="T18" s="304">
        <v>0.95669999999999999</v>
      </c>
      <c r="V18" s="303">
        <v>0.69599999999999995</v>
      </c>
      <c r="W18" s="304">
        <v>0.75119999999999998</v>
      </c>
    </row>
    <row r="19" spans="1:24" x14ac:dyDescent="0.45">
      <c r="A19" s="25">
        <v>15.721</v>
      </c>
      <c r="B19" s="25">
        <v>16.099</v>
      </c>
      <c r="C19" s="25">
        <f t="shared" si="3"/>
        <v>378.00000000000011</v>
      </c>
      <c r="D19" s="250" t="s">
        <v>153</v>
      </c>
      <c r="E19" s="25" t="s">
        <v>278</v>
      </c>
      <c r="F19" s="25">
        <v>6853</v>
      </c>
      <c r="G19" s="287">
        <v>72831</v>
      </c>
      <c r="H19" s="287">
        <v>249</v>
      </c>
      <c r="I19" s="292">
        <f t="shared" si="0"/>
        <v>225305.29695024076</v>
      </c>
      <c r="J19" s="292">
        <f t="shared" si="1"/>
        <v>770.29038377352981</v>
      </c>
      <c r="K19" s="293">
        <f>I19*$C19/200/$C19*1000</f>
        <v>1126526.484751204</v>
      </c>
      <c r="L19" s="293">
        <f>J19*$C19/200/$C19*1000</f>
        <v>3851.4519188676491</v>
      </c>
      <c r="M19" s="295">
        <f t="shared" si="2"/>
        <v>3418.8738311982538</v>
      </c>
      <c r="O19" s="24" t="s">
        <v>21</v>
      </c>
      <c r="P19" s="303" t="s">
        <v>252</v>
      </c>
      <c r="Q19" s="304">
        <v>1.6799999999999999E-2</v>
      </c>
      <c r="S19" s="303">
        <v>0.2266</v>
      </c>
      <c r="T19" s="304">
        <v>0.74819999999999998</v>
      </c>
      <c r="V19" s="303">
        <v>5.0000000000000001E-4</v>
      </c>
      <c r="W19" s="304">
        <v>3.7000000000000002E-3</v>
      </c>
    </row>
    <row r="20" spans="1:24" x14ac:dyDescent="0.45">
      <c r="A20" s="25">
        <v>15.688000000000001</v>
      </c>
      <c r="B20" s="25">
        <v>15.811999999999999</v>
      </c>
      <c r="C20" s="25">
        <f t="shared" si="3"/>
        <v>123.99999999999878</v>
      </c>
      <c r="D20" s="250" t="s">
        <v>153</v>
      </c>
      <c r="E20" s="25" t="s">
        <v>279</v>
      </c>
      <c r="F20" s="25">
        <v>9950</v>
      </c>
      <c r="G20" s="287">
        <v>124757</v>
      </c>
      <c r="H20" s="287">
        <v>710</v>
      </c>
      <c r="I20" s="292">
        <f t="shared" si="0"/>
        <v>265813.90954773867</v>
      </c>
      <c r="J20" s="292">
        <f t="shared" si="1"/>
        <v>1512.7638190954772</v>
      </c>
      <c r="K20" s="293">
        <f>I20/$C20*1000</f>
        <v>2143660.5608688816</v>
      </c>
      <c r="L20" s="293">
        <f>J20/$C20*1000</f>
        <v>12199.708218512033</v>
      </c>
      <c r="M20" s="295">
        <f t="shared" si="2"/>
        <v>5691.0634273026762</v>
      </c>
      <c r="O20" s="24" t="s">
        <v>22</v>
      </c>
      <c r="P20" s="303" t="s">
        <v>23</v>
      </c>
      <c r="Q20" s="304" t="s">
        <v>23</v>
      </c>
      <c r="S20" s="303" t="s">
        <v>27</v>
      </c>
      <c r="T20" s="304" t="s">
        <v>27</v>
      </c>
      <c r="V20" s="303" t="s">
        <v>23</v>
      </c>
      <c r="W20" s="304" t="s">
        <v>23</v>
      </c>
    </row>
    <row r="21" spans="1:24" x14ac:dyDescent="0.45">
      <c r="A21" s="25">
        <v>15.673</v>
      </c>
      <c r="B21" s="25">
        <v>15.897</v>
      </c>
      <c r="C21" s="25">
        <f t="shared" si="3"/>
        <v>224.0000000000002</v>
      </c>
      <c r="D21" s="250" t="s">
        <v>261</v>
      </c>
      <c r="E21" s="25" t="s">
        <v>280</v>
      </c>
      <c r="F21" s="25">
        <v>4272</v>
      </c>
      <c r="G21" s="287">
        <v>151891</v>
      </c>
      <c r="H21" s="287">
        <v>1147</v>
      </c>
      <c r="I21" s="292">
        <f t="shared" si="0"/>
        <v>753766.19850187271</v>
      </c>
      <c r="J21" s="292">
        <f t="shared" si="1"/>
        <v>5692.0411985018736</v>
      </c>
      <c r="K21" s="293">
        <f>I21/$C21*1000</f>
        <v>3365027.6718833577</v>
      </c>
      <c r="L21" s="293">
        <f>J21/$C21*1000</f>
        <v>25410.898207597631</v>
      </c>
      <c r="M21" s="295">
        <f t="shared" si="2"/>
        <v>7551.4678289036219</v>
      </c>
      <c r="O21" s="24" t="s">
        <v>24</v>
      </c>
      <c r="P21" s="303" t="s">
        <v>253</v>
      </c>
      <c r="Q21" s="304" t="s">
        <v>71</v>
      </c>
      <c r="S21" s="303" t="s">
        <v>74</v>
      </c>
      <c r="T21" s="304" t="s">
        <v>74</v>
      </c>
      <c r="V21" s="303" t="s">
        <v>254</v>
      </c>
      <c r="W21" s="304" t="s">
        <v>237</v>
      </c>
    </row>
    <row r="22" spans="1:24" x14ac:dyDescent="0.45">
      <c r="A22" s="25">
        <v>15.717000000000001</v>
      </c>
      <c r="B22" s="25">
        <v>16.207999999999998</v>
      </c>
      <c r="C22" s="25">
        <f t="shared" si="3"/>
        <v>490.9999999999979</v>
      </c>
      <c r="D22" s="250" t="s">
        <v>153</v>
      </c>
      <c r="E22" s="25" t="s">
        <v>281</v>
      </c>
      <c r="F22" s="25">
        <v>6720</v>
      </c>
      <c r="G22" s="287">
        <v>102685</v>
      </c>
      <c r="H22" s="287">
        <v>1923</v>
      </c>
      <c r="I22" s="292">
        <f t="shared" si="0"/>
        <v>323946.72619047621</v>
      </c>
      <c r="J22" s="292">
        <f t="shared" si="1"/>
        <v>6066.6071428571431</v>
      </c>
      <c r="K22" s="293">
        <f>I22*$C22/200/$C22*1000</f>
        <v>1619733.6309523811</v>
      </c>
      <c r="L22" s="293">
        <f>J22*$C22/200/$C22*1000</f>
        <v>30333.035714285717</v>
      </c>
      <c r="M22" s="295">
        <f t="shared" si="2"/>
        <v>18727.17534206554</v>
      </c>
      <c r="O22" s="305" t="s">
        <v>292</v>
      </c>
      <c r="P22" s="306"/>
      <c r="Q22" s="307"/>
      <c r="R22" s="282"/>
      <c r="S22" s="308"/>
      <c r="T22" s="307"/>
      <c r="U22" s="282"/>
      <c r="V22" s="308"/>
      <c r="W22" s="307"/>
    </row>
    <row r="23" spans="1:24" x14ac:dyDescent="0.45">
      <c r="A23" s="25">
        <v>15.722</v>
      </c>
      <c r="B23" s="25">
        <v>15.881</v>
      </c>
      <c r="C23" s="25">
        <f t="shared" si="3"/>
        <v>159.00000000000068</v>
      </c>
      <c r="D23" s="250" t="s">
        <v>153</v>
      </c>
      <c r="E23" s="25" t="s">
        <v>282</v>
      </c>
      <c r="F23" s="25">
        <v>7692</v>
      </c>
      <c r="G23" s="287">
        <v>83626</v>
      </c>
      <c r="H23" s="287">
        <v>243</v>
      </c>
      <c r="I23" s="292">
        <f t="shared" si="0"/>
        <v>230482.47529901195</v>
      </c>
      <c r="J23" s="292">
        <f t="shared" si="1"/>
        <v>669.73478939157565</v>
      </c>
      <c r="K23" s="293">
        <f>I23/$C23*1000</f>
        <v>1449575.3163459809</v>
      </c>
      <c r="L23" s="293">
        <f>J23/$C23*1000</f>
        <v>4212.1684867394515</v>
      </c>
      <c r="M23" s="295">
        <f t="shared" si="2"/>
        <v>2905.7948484920958</v>
      </c>
      <c r="O23" s="24" t="s">
        <v>21</v>
      </c>
      <c r="P23" s="358">
        <v>4.2200000000000001E-2</v>
      </c>
      <c r="Q23" s="359"/>
      <c r="S23" s="358">
        <v>0.78439999999999999</v>
      </c>
      <c r="T23" s="359"/>
      <c r="V23" s="358">
        <v>4.9299999999999997E-2</v>
      </c>
      <c r="W23" s="359"/>
    </row>
    <row r="24" spans="1:24" x14ac:dyDescent="0.45">
      <c r="A24" s="25">
        <v>15.653</v>
      </c>
      <c r="B24" s="25">
        <v>15.804</v>
      </c>
      <c r="C24" s="25">
        <f t="shared" si="3"/>
        <v>150.9999999999998</v>
      </c>
      <c r="D24" s="250" t="s">
        <v>261</v>
      </c>
      <c r="E24" s="25" t="s">
        <v>283</v>
      </c>
      <c r="F24" s="25">
        <v>6653</v>
      </c>
      <c r="G24" s="287">
        <v>102991</v>
      </c>
      <c r="H24" s="287">
        <v>456</v>
      </c>
      <c r="I24" s="292">
        <f t="shared" si="0"/>
        <v>328184.15752292197</v>
      </c>
      <c r="J24" s="292">
        <f t="shared" si="1"/>
        <v>1453.0587704794827</v>
      </c>
      <c r="K24" s="293">
        <f>I24/$C24*1000</f>
        <v>2173405.0167080956</v>
      </c>
      <c r="L24" s="293">
        <f>J24/$C24*1000</f>
        <v>9622.9057647647987</v>
      </c>
      <c r="M24" s="295">
        <f t="shared" si="2"/>
        <v>4427.5713411851521</v>
      </c>
      <c r="O24" s="24" t="s">
        <v>212</v>
      </c>
      <c r="P24" s="358" t="s">
        <v>213</v>
      </c>
      <c r="Q24" s="359"/>
      <c r="S24" s="358" t="s">
        <v>213</v>
      </c>
      <c r="T24" s="359"/>
      <c r="V24" s="358" t="s">
        <v>213</v>
      </c>
      <c r="W24" s="359"/>
    </row>
    <row r="25" spans="1:24" x14ac:dyDescent="0.45">
      <c r="A25" s="25">
        <v>15.673</v>
      </c>
      <c r="B25" s="25">
        <v>16.052</v>
      </c>
      <c r="C25" s="25">
        <f t="shared" si="3"/>
        <v>378.99999999999955</v>
      </c>
      <c r="D25" s="250" t="s">
        <v>261</v>
      </c>
      <c r="E25" s="25" t="s">
        <v>284</v>
      </c>
      <c r="F25" s="25">
        <v>7652</v>
      </c>
      <c r="G25" s="287">
        <v>27778</v>
      </c>
      <c r="H25" s="287">
        <v>0</v>
      </c>
      <c r="I25" s="292">
        <f t="shared" si="0"/>
        <v>76959.435441714581</v>
      </c>
      <c r="J25" s="292">
        <f t="shared" si="1"/>
        <v>0</v>
      </c>
      <c r="K25" s="293">
        <f>I25*$C25/200/$C25*1000</f>
        <v>384797.17720857292</v>
      </c>
      <c r="L25" s="293">
        <f>J25*$C25/200/$C25*1000</f>
        <v>0</v>
      </c>
      <c r="M25" s="295">
        <f t="shared" si="2"/>
        <v>0</v>
      </c>
      <c r="O25" s="24" t="s">
        <v>24</v>
      </c>
      <c r="P25" s="358" t="s">
        <v>71</v>
      </c>
      <c r="Q25" s="359"/>
      <c r="S25" s="358" t="s">
        <v>74</v>
      </c>
      <c r="T25" s="359"/>
      <c r="V25" s="358" t="s">
        <v>71</v>
      </c>
      <c r="W25" s="359"/>
    </row>
    <row r="26" spans="1:24" x14ac:dyDescent="0.45">
      <c r="I26"/>
      <c r="J26"/>
      <c r="K26"/>
      <c r="L26"/>
      <c r="M26"/>
      <c r="O26" s="24" t="s">
        <v>26</v>
      </c>
      <c r="P26" s="358" t="s">
        <v>27</v>
      </c>
      <c r="Q26" s="359"/>
      <c r="S26" s="358" t="s">
        <v>23</v>
      </c>
      <c r="T26" s="359"/>
      <c r="V26" s="358" t="s">
        <v>27</v>
      </c>
      <c r="W26" s="359"/>
      <c r="X26" s="8"/>
    </row>
    <row r="27" spans="1:24" ht="14.25" customHeight="1" x14ac:dyDescent="0.45">
      <c r="C27" s="367" t="s">
        <v>289</v>
      </c>
      <c r="D27" s="367"/>
      <c r="E27" s="367"/>
      <c r="F27" s="367"/>
      <c r="G27" s="367"/>
      <c r="H27" s="367"/>
      <c r="I27" s="367"/>
      <c r="J27" s="367"/>
      <c r="K27" s="367"/>
      <c r="L27" s="367"/>
      <c r="M27" s="367"/>
      <c r="O27" s="24" t="s">
        <v>28</v>
      </c>
      <c r="P27" s="358" t="s">
        <v>29</v>
      </c>
      <c r="Q27" s="359"/>
      <c r="S27" s="358" t="s">
        <v>29</v>
      </c>
      <c r="T27" s="359"/>
      <c r="V27" s="358" t="s">
        <v>29</v>
      </c>
      <c r="W27" s="359"/>
      <c r="X27" s="8"/>
    </row>
    <row r="28" spans="1:24" x14ac:dyDescent="0.45">
      <c r="C28" s="367"/>
      <c r="D28" s="367"/>
      <c r="E28" s="367"/>
      <c r="F28" s="367"/>
      <c r="G28" s="367"/>
      <c r="H28" s="367"/>
      <c r="I28" s="367"/>
      <c r="J28" s="367"/>
      <c r="K28" s="367"/>
      <c r="L28" s="367"/>
      <c r="M28" s="367"/>
      <c r="O28" s="24" t="s">
        <v>214</v>
      </c>
      <c r="P28" s="358" t="s">
        <v>293</v>
      </c>
      <c r="Q28" s="359"/>
      <c r="S28" s="358" t="s">
        <v>295</v>
      </c>
      <c r="T28" s="359"/>
      <c r="V28" s="358" t="s">
        <v>299</v>
      </c>
      <c r="W28" s="359"/>
      <c r="X28" s="8"/>
    </row>
    <row r="29" spans="1:24" ht="14.65" thickBot="1" x14ac:dyDescent="0.5">
      <c r="C29" s="367"/>
      <c r="D29" s="367"/>
      <c r="E29" s="367"/>
      <c r="F29" s="367"/>
      <c r="G29" s="367"/>
      <c r="H29" s="367"/>
      <c r="I29" s="367"/>
      <c r="J29" s="367"/>
      <c r="K29" s="367"/>
      <c r="L29" s="367"/>
      <c r="M29" s="367"/>
      <c r="O29" s="24" t="s">
        <v>216</v>
      </c>
      <c r="P29" s="360">
        <v>32</v>
      </c>
      <c r="Q29" s="361"/>
      <c r="S29" s="360">
        <v>60</v>
      </c>
      <c r="T29" s="361"/>
      <c r="V29" s="360">
        <v>33</v>
      </c>
      <c r="W29" s="361"/>
      <c r="X29" s="8"/>
    </row>
    <row r="30" spans="1:24" x14ac:dyDescent="0.45">
      <c r="C30" s="368" t="s">
        <v>291</v>
      </c>
      <c r="D30" s="368"/>
      <c r="E30" s="368"/>
      <c r="F30" s="368"/>
      <c r="G30" s="136"/>
      <c r="H30" s="136"/>
      <c r="I30" s="136"/>
      <c r="J30" s="136"/>
      <c r="K30" s="136"/>
      <c r="L30" s="136"/>
      <c r="M30" s="136"/>
      <c r="X30" s="8"/>
    </row>
    <row r="31" spans="1:24" x14ac:dyDescent="0.45">
      <c r="I31"/>
      <c r="J31"/>
      <c r="K31"/>
      <c r="L31"/>
      <c r="M31"/>
      <c r="X31" s="8"/>
    </row>
    <row r="32" spans="1:24" x14ac:dyDescent="0.45">
      <c r="I32"/>
      <c r="J32"/>
      <c r="K32"/>
      <c r="L32"/>
      <c r="M32"/>
      <c r="X32" s="8"/>
    </row>
    <row r="33" spans="9:13" x14ac:dyDescent="0.45">
      <c r="I33"/>
      <c r="J33"/>
      <c r="K33"/>
      <c r="L33"/>
      <c r="M33"/>
    </row>
    <row r="34" spans="9:13" x14ac:dyDescent="0.45">
      <c r="I34"/>
      <c r="J34"/>
      <c r="K34"/>
      <c r="L34"/>
      <c r="M34"/>
    </row>
    <row r="35" spans="9:13" x14ac:dyDescent="0.45">
      <c r="I35"/>
      <c r="J35"/>
      <c r="K35"/>
      <c r="L35"/>
      <c r="M35"/>
    </row>
    <row r="36" spans="9:13" x14ac:dyDescent="0.45">
      <c r="I36"/>
      <c r="J36"/>
      <c r="K36"/>
      <c r="L36"/>
      <c r="M36"/>
    </row>
    <row r="37" spans="9:13" x14ac:dyDescent="0.45">
      <c r="I37"/>
      <c r="J37"/>
      <c r="K37"/>
      <c r="L37"/>
      <c r="M37"/>
    </row>
    <row r="38" spans="9:13" x14ac:dyDescent="0.45">
      <c r="I38"/>
      <c r="J38"/>
      <c r="K38"/>
      <c r="L38"/>
      <c r="M38"/>
    </row>
    <row r="39" spans="9:13" x14ac:dyDescent="0.45">
      <c r="I39"/>
      <c r="J39"/>
      <c r="K39"/>
      <c r="L39"/>
      <c r="M39"/>
    </row>
    <row r="40" spans="9:13" x14ac:dyDescent="0.45">
      <c r="I40"/>
      <c r="J40"/>
      <c r="K40"/>
      <c r="L40"/>
      <c r="M40"/>
    </row>
    <row r="41" spans="9:13" x14ac:dyDescent="0.45">
      <c r="I41"/>
      <c r="J41"/>
      <c r="K41"/>
      <c r="L41"/>
      <c r="M41"/>
    </row>
    <row r="42" spans="9:13" x14ac:dyDescent="0.45">
      <c r="I42"/>
      <c r="J42"/>
      <c r="K42"/>
      <c r="L42"/>
      <c r="M42"/>
    </row>
    <row r="43" spans="9:13" x14ac:dyDescent="0.45">
      <c r="I43"/>
      <c r="J43"/>
      <c r="K43"/>
      <c r="L43"/>
      <c r="M43"/>
    </row>
    <row r="44" spans="9:13" x14ac:dyDescent="0.45">
      <c r="I44"/>
      <c r="J44"/>
      <c r="K44"/>
      <c r="L44"/>
      <c r="M44"/>
    </row>
    <row r="45" spans="9:13" x14ac:dyDescent="0.45">
      <c r="I45"/>
      <c r="J45"/>
      <c r="K45"/>
      <c r="L45"/>
      <c r="M45"/>
    </row>
    <row r="46" spans="9:13" x14ac:dyDescent="0.45">
      <c r="I46"/>
      <c r="J46"/>
      <c r="K46"/>
      <c r="L46"/>
      <c r="M46"/>
    </row>
    <row r="47" spans="9:13" x14ac:dyDescent="0.45">
      <c r="I47"/>
      <c r="J47"/>
      <c r="K47"/>
      <c r="L47"/>
      <c r="M47"/>
    </row>
    <row r="48" spans="9:13" x14ac:dyDescent="0.45">
      <c r="I48"/>
      <c r="J48"/>
      <c r="K48"/>
      <c r="L48"/>
      <c r="M48"/>
    </row>
    <row r="49" spans="9:13" x14ac:dyDescent="0.45">
      <c r="I49"/>
      <c r="J49"/>
      <c r="K49"/>
      <c r="L49"/>
      <c r="M49"/>
    </row>
    <row r="50" spans="9:13" x14ac:dyDescent="0.45">
      <c r="I50"/>
      <c r="J50"/>
      <c r="K50"/>
      <c r="L50"/>
      <c r="M50"/>
    </row>
    <row r="51" spans="9:13" x14ac:dyDescent="0.45">
      <c r="I51"/>
      <c r="J51"/>
      <c r="K51"/>
      <c r="L51"/>
      <c r="M51"/>
    </row>
    <row r="52" spans="9:13" x14ac:dyDescent="0.45">
      <c r="I52"/>
      <c r="J52"/>
      <c r="K52"/>
      <c r="L52"/>
      <c r="M52"/>
    </row>
    <row r="53" spans="9:13" x14ac:dyDescent="0.45">
      <c r="I53"/>
      <c r="J53"/>
      <c r="K53"/>
      <c r="L53"/>
      <c r="M53"/>
    </row>
    <row r="54" spans="9:13" x14ac:dyDescent="0.45">
      <c r="I54"/>
      <c r="J54"/>
      <c r="K54"/>
      <c r="L54"/>
      <c r="M54"/>
    </row>
    <row r="55" spans="9:13" x14ac:dyDescent="0.45">
      <c r="I55"/>
      <c r="J55"/>
      <c r="K55"/>
      <c r="L55"/>
      <c r="M55"/>
    </row>
    <row r="56" spans="9:13" x14ac:dyDescent="0.45">
      <c r="I56"/>
      <c r="J56"/>
      <c r="K56"/>
      <c r="L56"/>
      <c r="M56"/>
    </row>
    <row r="57" spans="9:13" x14ac:dyDescent="0.45">
      <c r="I57"/>
      <c r="J57"/>
      <c r="K57"/>
      <c r="L57"/>
      <c r="M57"/>
    </row>
    <row r="58" spans="9:13" x14ac:dyDescent="0.45">
      <c r="I58"/>
      <c r="J58"/>
      <c r="K58"/>
      <c r="L58"/>
      <c r="M58"/>
    </row>
    <row r="59" spans="9:13" x14ac:dyDescent="0.45">
      <c r="I59"/>
      <c r="J59"/>
      <c r="K59"/>
      <c r="L59"/>
      <c r="M59"/>
    </row>
    <row r="60" spans="9:13" x14ac:dyDescent="0.45">
      <c r="I60"/>
      <c r="J60"/>
      <c r="K60"/>
      <c r="L60"/>
      <c r="M60"/>
    </row>
    <row r="61" spans="9:13" x14ac:dyDescent="0.45">
      <c r="I61"/>
      <c r="J61"/>
      <c r="K61"/>
      <c r="L61"/>
      <c r="M61"/>
    </row>
    <row r="62" spans="9:13" x14ac:dyDescent="0.45">
      <c r="I62"/>
      <c r="J62"/>
      <c r="K62"/>
      <c r="L62"/>
      <c r="M62"/>
    </row>
    <row r="63" spans="9:13" x14ac:dyDescent="0.45">
      <c r="I63"/>
      <c r="J63"/>
      <c r="K63"/>
      <c r="L63"/>
      <c r="M63"/>
    </row>
    <row r="64" spans="9:13" x14ac:dyDescent="0.45">
      <c r="I64"/>
      <c r="J64"/>
      <c r="K64"/>
      <c r="L64"/>
      <c r="M64"/>
    </row>
    <row r="65" spans="9:13" x14ac:dyDescent="0.45">
      <c r="I65"/>
      <c r="J65"/>
      <c r="K65"/>
      <c r="L65"/>
      <c r="M65"/>
    </row>
    <row r="66" spans="9:13" x14ac:dyDescent="0.45">
      <c r="I66"/>
      <c r="J66"/>
      <c r="K66"/>
      <c r="L66"/>
      <c r="M66"/>
    </row>
    <row r="67" spans="9:13" x14ac:dyDescent="0.45">
      <c r="I67"/>
      <c r="J67"/>
      <c r="K67"/>
      <c r="L67"/>
      <c r="M67"/>
    </row>
    <row r="68" spans="9:13" x14ac:dyDescent="0.45">
      <c r="I68"/>
      <c r="J68"/>
      <c r="K68"/>
      <c r="L68"/>
      <c r="M68"/>
    </row>
    <row r="69" spans="9:13" x14ac:dyDescent="0.45">
      <c r="I69"/>
      <c r="J69"/>
      <c r="K69"/>
      <c r="L69"/>
      <c r="M69"/>
    </row>
    <row r="70" spans="9:13" x14ac:dyDescent="0.45">
      <c r="I70"/>
      <c r="J70"/>
      <c r="K70"/>
      <c r="L70"/>
      <c r="M70"/>
    </row>
    <row r="71" spans="9:13" x14ac:dyDescent="0.45">
      <c r="I71"/>
      <c r="J71"/>
      <c r="K71"/>
      <c r="L71"/>
      <c r="M71"/>
    </row>
    <row r="72" spans="9:13" x14ac:dyDescent="0.45">
      <c r="I72"/>
      <c r="J72"/>
      <c r="K72"/>
      <c r="L72"/>
      <c r="M72"/>
    </row>
  </sheetData>
  <mergeCells count="29">
    <mergeCell ref="G1:H1"/>
    <mergeCell ref="K1:L1"/>
    <mergeCell ref="I1:J1"/>
    <mergeCell ref="C27:M29"/>
    <mergeCell ref="C30:F30"/>
    <mergeCell ref="P28:Q28"/>
    <mergeCell ref="P29:Q29"/>
    <mergeCell ref="P2:Q2"/>
    <mergeCell ref="S2:T2"/>
    <mergeCell ref="S23:T23"/>
    <mergeCell ref="S24:T24"/>
    <mergeCell ref="S25:T25"/>
    <mergeCell ref="S26:T26"/>
    <mergeCell ref="S27:T27"/>
    <mergeCell ref="S28:T28"/>
    <mergeCell ref="S29:T29"/>
    <mergeCell ref="P23:Q23"/>
    <mergeCell ref="P24:Q24"/>
    <mergeCell ref="P25:Q25"/>
    <mergeCell ref="P26:Q26"/>
    <mergeCell ref="P27:Q27"/>
    <mergeCell ref="V27:W27"/>
    <mergeCell ref="V28:W28"/>
    <mergeCell ref="V29:W29"/>
    <mergeCell ref="V2:W2"/>
    <mergeCell ref="V23:W23"/>
    <mergeCell ref="V24:W24"/>
    <mergeCell ref="V25:W25"/>
    <mergeCell ref="V26:W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6B</vt:lpstr>
      <vt:lpstr>Fig 6C</vt:lpstr>
      <vt:lpstr>Fig 6E-F</vt:lpstr>
      <vt:lpstr>Fig 6G-H</vt:lpstr>
      <vt:lpstr>Fig 6J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Pedro</cp:lastModifiedBy>
  <dcterms:created xsi:type="dcterms:W3CDTF">2022-11-09T14:04:30Z</dcterms:created>
  <dcterms:modified xsi:type="dcterms:W3CDTF">2023-04-12T12:51:09Z</dcterms:modified>
</cp:coreProperties>
</file>